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eu Drive\Gestão de Riscos SEMADESC\"/>
    </mc:Choice>
  </mc:AlternateContent>
  <bookViews>
    <workbookView xWindow="0" yWindow="0" windowWidth="19200" windowHeight="6760" activeTab="1"/>
  </bookViews>
  <sheets>
    <sheet name="Instrução" sheetId="13" r:id="rId1"/>
    <sheet name="1. Ambiente" sheetId="2" r:id="rId2"/>
    <sheet name="2. Gerenciamento" sheetId="3" r:id="rId3"/>
    <sheet name="3. Mapa" sheetId="11" r:id="rId4"/>
    <sheet name="4. Matriz" sheetId="12" r:id="rId5"/>
    <sheet name="5. Monitoramento" sheetId="6" r:id="rId6"/>
    <sheet name="Apoio" sheetId="8" state="hidden" r:id="rId7"/>
  </sheets>
  <definedNames>
    <definedName name="Status" localSheetId="5">#REF!</definedName>
    <definedName name="Status">#REF!</definedName>
    <definedName name="_xlnm.Print_Titles" localSheetId="3">'3. Mapa'!$1:$4</definedName>
  </definedNames>
  <calcPr calcId="162913"/>
</workbook>
</file>

<file path=xl/calcChain.xml><?xml version="1.0" encoding="utf-8"?>
<calcChain xmlns="http://schemas.openxmlformats.org/spreadsheetml/2006/main">
  <c r="F28" i="2" l="1"/>
  <c r="X11" i="3"/>
  <c r="X12" i="3"/>
  <c r="X13" i="3"/>
  <c r="Q11" i="3"/>
  <c r="Q12" i="3"/>
  <c r="Q13" i="3"/>
  <c r="R11" i="3"/>
  <c r="S11" i="3"/>
  <c r="T11" i="3" s="1"/>
  <c r="V11" i="3" s="1"/>
  <c r="R12" i="3"/>
  <c r="S12" i="3"/>
  <c r="T12" i="3" s="1"/>
  <c r="V12" i="3" s="1"/>
  <c r="R13" i="3"/>
  <c r="S13" i="3"/>
  <c r="T13" i="3" s="1"/>
  <c r="V13" i="3" s="1"/>
  <c r="K11" i="3"/>
  <c r="K12" i="3"/>
  <c r="K13" i="3"/>
  <c r="N11" i="3"/>
  <c r="O11" i="3"/>
  <c r="N12" i="3"/>
  <c r="O12" i="3"/>
  <c r="N13" i="3"/>
  <c r="O13" i="3"/>
  <c r="C11" i="3" l="1"/>
  <c r="AE11" i="3"/>
  <c r="AF11" i="3" s="1"/>
  <c r="AG11" i="3" s="1"/>
  <c r="C12" i="3"/>
  <c r="C13" i="3"/>
  <c r="C6" i="3" l="1"/>
  <c r="C7" i="3"/>
  <c r="C8" i="3"/>
  <c r="C9" i="3"/>
  <c r="C10" i="3"/>
  <c r="C5" i="3"/>
  <c r="I7" i="6" l="1"/>
  <c r="J7" i="6"/>
  <c r="K7" i="6"/>
  <c r="L7" i="6"/>
  <c r="M7" i="6"/>
  <c r="I8" i="6"/>
  <c r="J8" i="6"/>
  <c r="K8" i="6"/>
  <c r="L8" i="6"/>
  <c r="M8" i="6"/>
  <c r="I9" i="6"/>
  <c r="J9" i="6"/>
  <c r="K9" i="6"/>
  <c r="L9" i="6"/>
  <c r="M9" i="6"/>
  <c r="I10" i="6"/>
  <c r="J10" i="6"/>
  <c r="K10" i="6"/>
  <c r="L10" i="6"/>
  <c r="M10" i="6"/>
  <c r="I11" i="6"/>
  <c r="J11" i="6"/>
  <c r="K11" i="6"/>
  <c r="L11" i="6"/>
  <c r="M11" i="6"/>
  <c r="I12" i="6"/>
  <c r="J12" i="6"/>
  <c r="K12" i="6"/>
  <c r="L12" i="6"/>
  <c r="M12" i="6"/>
  <c r="H7" i="6"/>
  <c r="H8" i="6"/>
  <c r="H9" i="6"/>
  <c r="H10" i="6"/>
  <c r="H11" i="6"/>
  <c r="H12" i="6"/>
  <c r="G6" i="12"/>
  <c r="H6" i="12"/>
  <c r="G7" i="12"/>
  <c r="H7" i="12"/>
  <c r="G8" i="12"/>
  <c r="H8" i="12"/>
  <c r="G9" i="12"/>
  <c r="H9" i="12"/>
  <c r="H5" i="12"/>
  <c r="G5" i="12"/>
  <c r="I9" i="11"/>
  <c r="I10" i="11"/>
  <c r="I11" i="11"/>
  <c r="I12" i="11"/>
  <c r="I13" i="11"/>
  <c r="H9" i="11"/>
  <c r="H10" i="11"/>
  <c r="H11" i="11"/>
  <c r="H12" i="11"/>
  <c r="H13" i="11"/>
  <c r="AE6" i="3"/>
  <c r="AE7" i="3"/>
  <c r="AE8" i="3"/>
  <c r="AE9" i="3"/>
  <c r="AE10" i="3"/>
  <c r="AE12" i="3"/>
  <c r="AE13" i="3"/>
  <c r="AE5" i="3"/>
  <c r="C9" i="6" l="1"/>
  <c r="D9" i="6"/>
  <c r="E9" i="6"/>
  <c r="F9" i="6"/>
  <c r="C10" i="6"/>
  <c r="D10" i="6"/>
  <c r="E10" i="6"/>
  <c r="F10" i="6"/>
  <c r="G10" i="6"/>
  <c r="C11" i="6"/>
  <c r="D11" i="6"/>
  <c r="E11" i="6"/>
  <c r="F11" i="6"/>
  <c r="G11" i="6"/>
  <c r="C12" i="6"/>
  <c r="D12" i="6"/>
  <c r="E12" i="6"/>
  <c r="F12" i="6"/>
  <c r="G12" i="6"/>
  <c r="X6" i="3"/>
  <c r="X7" i="3"/>
  <c r="X8" i="3"/>
  <c r="X9" i="3"/>
  <c r="X10" i="3"/>
  <c r="X5" i="3"/>
  <c r="C7" i="12"/>
  <c r="D7" i="12"/>
  <c r="E7" i="12"/>
  <c r="C8" i="12"/>
  <c r="D8" i="12"/>
  <c r="E8" i="12"/>
  <c r="G11" i="11"/>
  <c r="G12" i="11"/>
  <c r="G13" i="11"/>
  <c r="F9" i="11"/>
  <c r="F10" i="11"/>
  <c r="F11" i="11"/>
  <c r="F12" i="11"/>
  <c r="F13" i="11"/>
  <c r="E9" i="11"/>
  <c r="E10" i="11"/>
  <c r="E11" i="11"/>
  <c r="E12" i="11"/>
  <c r="E13" i="11"/>
  <c r="D9" i="11"/>
  <c r="D10" i="11"/>
  <c r="D11" i="11"/>
  <c r="D12" i="11"/>
  <c r="D13" i="11"/>
  <c r="C9" i="11"/>
  <c r="C10" i="11"/>
  <c r="C11" i="11"/>
  <c r="C12" i="11"/>
  <c r="C13" i="11"/>
  <c r="E2" i="11" l="1"/>
  <c r="G10" i="12" l="1"/>
  <c r="H10" i="12"/>
  <c r="G11" i="12"/>
  <c r="H11" i="12"/>
  <c r="H13" i="12"/>
  <c r="G13" i="12"/>
  <c r="G12" i="12"/>
  <c r="H12" i="12"/>
  <c r="C13" i="12"/>
  <c r="D13" i="12"/>
  <c r="F13" i="12"/>
  <c r="E13" i="12"/>
  <c r="D11" i="12"/>
  <c r="E11" i="12"/>
  <c r="F11" i="12"/>
  <c r="C11" i="12"/>
  <c r="C12" i="12"/>
  <c r="D12" i="12"/>
  <c r="E12" i="12"/>
  <c r="F12" i="12"/>
  <c r="C10" i="12"/>
  <c r="D10" i="12"/>
  <c r="E10" i="12"/>
  <c r="C9" i="12"/>
  <c r="D9" i="12"/>
  <c r="E9" i="12"/>
  <c r="K8" i="3"/>
  <c r="K5" i="6" l="1"/>
  <c r="I5" i="11"/>
  <c r="I4" i="6"/>
  <c r="K6" i="6"/>
  <c r="H6" i="11"/>
  <c r="M5" i="6"/>
  <c r="I5" i="6"/>
  <c r="K4" i="6"/>
  <c r="J4" i="6"/>
  <c r="L5" i="6"/>
  <c r="I8" i="11"/>
  <c r="H5" i="6"/>
  <c r="H5" i="11"/>
  <c r="M6" i="6"/>
  <c r="M4" i="6"/>
  <c r="J5" i="6"/>
  <c r="I7" i="11"/>
  <c r="H6" i="6"/>
  <c r="L6" i="6"/>
  <c r="L4" i="6"/>
  <c r="H4" i="6"/>
  <c r="H7" i="11"/>
  <c r="H8" i="11"/>
  <c r="I6" i="6"/>
  <c r="I6" i="11"/>
  <c r="J6" i="6"/>
  <c r="F4" i="6"/>
  <c r="C4" i="6"/>
  <c r="D4" i="6"/>
  <c r="E4" i="6"/>
  <c r="E5" i="6"/>
  <c r="D5" i="6"/>
  <c r="C5" i="6"/>
  <c r="F5" i="6"/>
  <c r="C6" i="6"/>
  <c r="F6" i="6"/>
  <c r="E6" i="6"/>
  <c r="D6" i="6"/>
  <c r="C6" i="12"/>
  <c r="F7" i="6"/>
  <c r="E6" i="12"/>
  <c r="E7" i="6"/>
  <c r="D7" i="6"/>
  <c r="C7" i="6"/>
  <c r="C8" i="6"/>
  <c r="D8" i="6"/>
  <c r="E8" i="6"/>
  <c r="F8" i="6"/>
  <c r="D6" i="12"/>
  <c r="D5" i="12"/>
  <c r="C5" i="12"/>
  <c r="F7" i="11"/>
  <c r="E6" i="11"/>
  <c r="C7" i="11"/>
  <c r="F8" i="11"/>
  <c r="E7" i="11"/>
  <c r="D6" i="11"/>
  <c r="E8" i="11"/>
  <c r="D7" i="11"/>
  <c r="C6" i="11"/>
  <c r="E5" i="11"/>
  <c r="D5" i="11"/>
  <c r="C5" i="11"/>
  <c r="F5" i="11"/>
  <c r="C8" i="11"/>
  <c r="D8" i="11"/>
  <c r="F6" i="11"/>
  <c r="E5" i="12"/>
  <c r="K6" i="3"/>
  <c r="Q9" i="3" l="1"/>
  <c r="R9" i="3"/>
  <c r="O9" i="3"/>
  <c r="N9" i="3"/>
  <c r="S9" i="3"/>
  <c r="AF9" i="3" l="1"/>
  <c r="AG9" i="3" s="1"/>
  <c r="T9" i="3"/>
  <c r="G8" i="6" s="1"/>
  <c r="K9" i="3"/>
  <c r="K10" i="3"/>
  <c r="N5" i="3"/>
  <c r="V9" i="3" l="1"/>
  <c r="G9" i="11"/>
  <c r="F9" i="12"/>
  <c r="AF13" i="3"/>
  <c r="AG13" i="3" s="1"/>
  <c r="AF12" i="3"/>
  <c r="AG12" i="3" s="1"/>
  <c r="S10" i="3"/>
  <c r="AF10" i="3" s="1"/>
  <c r="AG10" i="3" s="1"/>
  <c r="R10" i="3"/>
  <c r="Q10" i="3"/>
  <c r="O10" i="3"/>
  <c r="N10" i="3"/>
  <c r="S8" i="3"/>
  <c r="AF8" i="3" s="1"/>
  <c r="AG8" i="3" s="1"/>
  <c r="R8" i="3"/>
  <c r="Q8" i="3"/>
  <c r="O8" i="3"/>
  <c r="N8" i="3"/>
  <c r="S7" i="3"/>
  <c r="AF7" i="3" s="1"/>
  <c r="AG7" i="3" s="1"/>
  <c r="R7" i="3"/>
  <c r="Q7" i="3"/>
  <c r="O7" i="3"/>
  <c r="N7" i="3"/>
  <c r="S6" i="3"/>
  <c r="AF6" i="3" s="1"/>
  <c r="AG6" i="3" s="1"/>
  <c r="R6" i="3"/>
  <c r="Q6" i="3"/>
  <c r="O6" i="3"/>
  <c r="N6" i="3"/>
  <c r="S5" i="3"/>
  <c r="R5" i="3"/>
  <c r="Q5" i="3"/>
  <c r="O5" i="3"/>
  <c r="T10" i="3" l="1"/>
  <c r="G9" i="6" s="1"/>
  <c r="T5" i="3"/>
  <c r="AF5" i="3"/>
  <c r="T6" i="3"/>
  <c r="T8" i="3"/>
  <c r="T7" i="3"/>
  <c r="F7" i="12" s="1"/>
  <c r="F8" i="12" l="1"/>
  <c r="G7" i="6"/>
  <c r="V6" i="3"/>
  <c r="F6" i="12"/>
  <c r="V10" i="3"/>
  <c r="G10" i="11"/>
  <c r="F10" i="12"/>
  <c r="V5" i="3"/>
  <c r="G4" i="6"/>
  <c r="F5" i="12"/>
  <c r="G5" i="6"/>
  <c r="V7" i="3"/>
  <c r="G6" i="6"/>
  <c r="V8" i="3"/>
  <c r="G5" i="11"/>
  <c r="G8" i="11"/>
  <c r="G6" i="11"/>
  <c r="G7" i="11"/>
  <c r="K5" i="3"/>
  <c r="F18" i="2" l="1"/>
  <c r="K26" i="8" l="1"/>
  <c r="K25" i="8"/>
  <c r="K24" i="8"/>
  <c r="K23" i="8"/>
  <c r="K22" i="8"/>
  <c r="K7" i="3"/>
  <c r="F33" i="2"/>
  <c r="F32" i="2"/>
  <c r="F31" i="2"/>
  <c r="F30" i="2"/>
  <c r="F29" i="2"/>
  <c r="F27" i="2"/>
  <c r="F26" i="2"/>
  <c r="F25" i="2"/>
  <c r="F24" i="2"/>
  <c r="F23" i="2"/>
  <c r="F22" i="2"/>
  <c r="F21" i="2"/>
  <c r="F20" i="2"/>
  <c r="F19" i="2"/>
  <c r="AG5" i="3" l="1"/>
</calcChain>
</file>

<file path=xl/sharedStrings.xml><?xml version="1.0" encoding="utf-8"?>
<sst xmlns="http://schemas.openxmlformats.org/spreadsheetml/2006/main" count="402" uniqueCount="247">
  <si>
    <t>ATIVIDADE</t>
  </si>
  <si>
    <t>DESCRIÇÃO</t>
  </si>
  <si>
    <t>PASSO 03 - IDENTIFICAÇÃO E AVALIAÇÃO DOS CONTROLES EXISTENTES</t>
  </si>
  <si>
    <t>NOTA</t>
  </si>
  <si>
    <t>RISCO DE CONTROLE</t>
  </si>
  <si>
    <t>MEDIANO</t>
  </si>
  <si>
    <t>IMPACTO</t>
  </si>
  <si>
    <t>PROBABILIDADE - FREQUÊNCIA OBSERVADA/ESPERADA</t>
  </si>
  <si>
    <t xml:space="preserve">IMPACTO - FATORES DE ANÁLISE </t>
  </si>
  <si>
    <t>EVENTO DE RISCO</t>
  </si>
  <si>
    <t>Nº</t>
  </si>
  <si>
    <t>PROBABILIDADE</t>
  </si>
  <si>
    <t>RISCO INERENTE</t>
  </si>
  <si>
    <t>RISCO RESIDUAL</t>
  </si>
  <si>
    <t>AÇÃO 
SUGERIDA</t>
  </si>
  <si>
    <t>AVALIAÇÃO DOS CONTROLES</t>
  </si>
  <si>
    <t>CÁLCULO RISCO RESIDUAL</t>
  </si>
  <si>
    <t>DEFINIÇÃO DAS RESPOSTAS</t>
  </si>
  <si>
    <t>ESCALA DE PROBABILIDADE</t>
  </si>
  <si>
    <t>APETITE</t>
  </si>
  <si>
    <t>NÍVEL DE RISCO</t>
  </si>
  <si>
    <t>NÍVEL DE RISCO DE CONTROLE</t>
  </si>
  <si>
    <t>RISCO DO CONTROLE (RC)</t>
  </si>
  <si>
    <t>NÍVEL</t>
  </si>
  <si>
    <t>INEXISTENTE</t>
  </si>
  <si>
    <t>MUITO ALTO</t>
  </si>
  <si>
    <t>MUITO BAIXA</t>
  </si>
  <si>
    <t>MUITO BAIXO</t>
  </si>
  <si>
    <t>ACEITAR</t>
  </si>
  <si>
    <t>TRATAR</t>
  </si>
  <si>
    <t>FRACO</t>
  </si>
  <si>
    <t>ALTO</t>
  </si>
  <si>
    <t>BAIXA</t>
  </si>
  <si>
    <t>BAIXO</t>
  </si>
  <si>
    <t>MÉDIO</t>
  </si>
  <si>
    <t>MÉDIA</t>
  </si>
  <si>
    <t>SATISFATÓRIO</t>
  </si>
  <si>
    <t>ALTA</t>
  </si>
  <si>
    <t>FORTE</t>
  </si>
  <si>
    <t>MUITO ALTA</t>
  </si>
  <si>
    <t>ESCALA DE IMPACTO</t>
  </si>
  <si>
    <t>APLICAÇÃO</t>
  </si>
  <si>
    <t>A ORGANIZAÇÃO NÃO ACEITA A OCORRÊNCIA DE NENHUM RISCO. 
PORTANTO DEVE TRATAR TODOS OS EVENTOS DE RISCO MAPEADOS</t>
  </si>
  <si>
    <t>A ORGANIZAÇÃO ACEITA A POSSIBILIDADE DA OCORRÊNCIA 
DE EVENTOS DE RISCO CLASSIFICADOS COMO BAIXO</t>
  </si>
  <si>
    <t>A ORGANIZAÇÃO ACEITA A POSSIBILIDADE DAE OCORRÊNCIA DE 
EVENTOS DE RISCO CLASSIFICADOS COMO BAIXO E MÉDIO</t>
  </si>
  <si>
    <t>A ORGANIZAÇÃO ACEITA A POSSIBILIDADE DAE OCORRÊNCIA 
DE EVENTOS DE RISCO CLASSIFICADOS COMO BAIXO, MÉDIO E ALTO</t>
  </si>
  <si>
    <t>RESPOSTA A RISCO</t>
  </si>
  <si>
    <t>LIMITE INFERIOR</t>
  </si>
  <si>
    <t>LÍMITE SUPERIOR</t>
  </si>
  <si>
    <t>EVITAR</t>
  </si>
  <si>
    <t>RISCO</t>
  </si>
  <si>
    <t>-</t>
  </si>
  <si>
    <t>MATRIZ DE RISCOS</t>
  </si>
  <si>
    <t>RISCO 
MÉDIO
( 10 )</t>
  </si>
  <si>
    <t>RISCO 
MÉDIO
( 20 )</t>
  </si>
  <si>
    <t>RISCO 
ALTO
( 50 )</t>
  </si>
  <si>
    <t>RISCO 
MUITO ALTO
( 80 )</t>
  </si>
  <si>
    <t>RISCO 
CRÍTICO
( 100 )</t>
  </si>
  <si>
    <t>RISCO 
BAIXO
( 8 )</t>
  </si>
  <si>
    <t>RISCO 
MÉDIO
( 16 )</t>
  </si>
  <si>
    <t>RISCO 
ALTO
( 40 )</t>
  </si>
  <si>
    <t>RISCO 
MUITO ALTO
( 60 )</t>
  </si>
  <si>
    <t>RISCO 
BAIXO
( 5 )</t>
  </si>
  <si>
    <t>RISCO 
MÉDIO
( 25 )</t>
  </si>
  <si>
    <t>RISCO 
MUITO BAIXO
( 2 )</t>
  </si>
  <si>
    <t>RISCO 
BAIXO
( 4 )</t>
  </si>
  <si>
    <t>RISCO 
MUITO BAIXO
( 1 )</t>
  </si>
  <si>
    <t>--</t>
  </si>
  <si>
    <t xml:space="preserve">COUNTA of </t>
  </si>
  <si>
    <t>Grand Total</t>
  </si>
  <si>
    <t>Não existe, não funciona ou não está implementado.</t>
  </si>
  <si>
    <t>Controles não formalizados e mal desenhados, baseado na experiência do operador do processo.</t>
  </si>
  <si>
    <t>Controles implementados, mitigam o risco satisfatoriamente, mas são passíveis de aperfeiçoamento.</t>
  </si>
  <si>
    <t>Controles mitigam todos os aspectos relevantes do risco, considerado no nível de 'melhor prática'.</t>
  </si>
  <si>
    <t>Controles formalizados, mas não mitigam o risco satisfatoriamente, por contemplar apenas alguns aspectos do risco.</t>
  </si>
  <si>
    <t>EVENTO RARO. Em situações excepcionais, o evento poderá até ocorrer, mas nem o histórico, nem as circunstâncias indicam essa possibilidade.</t>
  </si>
  <si>
    <t>EVENTO IMPROVÁVEL. De forma inesperada ou casual, o evento poderá ocorrer, mas o histórico e as circunstâncias pouco indicam essa possibilidade.</t>
  </si>
  <si>
    <t>EVENTO POSSÍVEL. De alguma forma, o evento poderá ocorrer, pois o histórico e as circunstâncias indicam moderadamente essa possibilidade.</t>
  </si>
  <si>
    <t>EVENTO PROVÁVEL. De forma até esperada, o evento poderá ocorrer, pois as circunstâncias indicam fortemente essa possibilidade.</t>
  </si>
  <si>
    <t>EVENTO ESPERADO. Exceto em situações excepcionais, o evento deve ocorrer, pois as circunstâncias indicam claramente essa possibilidade.</t>
  </si>
  <si>
    <t>IMPACTO NULO OU INSIGNIFICANTE. Compromete minimamente o alcance do objetivo/resultado, com necessidade mínima  de recuperação.</t>
  </si>
  <si>
    <t>IMPACTO POUCO RELEVANTE. Compromete em alguma medida o alcance do objetivo/resultado, com pequena necessidade de recuperação.</t>
  </si>
  <si>
    <t>IMPACTO RELEVANTE. Compromete moderadamente o alcance do objetivo/resultado, com razoável necessidade de recuperação.</t>
  </si>
  <si>
    <t>IMPACTO MUITO RELEVANTE. Compromete significativamente o alcance do objetivo/resultado, mas com possibilidade de recuperação.</t>
  </si>
  <si>
    <t>IMPACTO CATASTRÓFICO. Compromete total ou quase totalmente o alcance do objetivo/resultado, com remota ou nenhuma possibilidade de recuperação.</t>
  </si>
  <si>
    <t>CAUSAS</t>
  </si>
  <si>
    <t>CONSEQUÊNCIAS</t>
  </si>
  <si>
    <t>A ORGANIZAÇÃO ACEITA A POSSIBILIDADE DA OCORRÊNCIA DE EVENTOS 
DE RISCO CLASSIFICADOS COMO BAIXO, MÉDIO, ALTO E MUITO ALTO</t>
  </si>
  <si>
    <t>CÁLCULO DO RISCO RESIDUAL</t>
  </si>
  <si>
    <t>ALOCAÇÃO</t>
  </si>
  <si>
    <t>SETOR PÚBLICO</t>
  </si>
  <si>
    <t>SETOR PRIVADO</t>
  </si>
  <si>
    <t>COMPARTILHADO</t>
  </si>
  <si>
    <t>Visão</t>
  </si>
  <si>
    <t>Setor</t>
  </si>
  <si>
    <t>Processo mapeado?</t>
  </si>
  <si>
    <t>Objetivo do processo</t>
  </si>
  <si>
    <t>Gestor de riscos</t>
  </si>
  <si>
    <t>Processo</t>
  </si>
  <si>
    <t>Órgão/entidade</t>
  </si>
  <si>
    <t>Atividades do processo</t>
  </si>
  <si>
    <t>Análise SWOT do processo</t>
  </si>
  <si>
    <t>Fraquezas</t>
  </si>
  <si>
    <t>Forças</t>
  </si>
  <si>
    <t>Oportunidades</t>
  </si>
  <si>
    <t>Ameaças</t>
  </si>
  <si>
    <t>RESPOSTA AO RISCO</t>
  </si>
  <si>
    <t>CONTROLE PROPOSTO</t>
  </si>
  <si>
    <t>SETOR RESPONSÁVEL</t>
  </si>
  <si>
    <t>NOME/CARGO RESPONSÁVEL</t>
  </si>
  <si>
    <t>INÍCIO</t>
  </si>
  <si>
    <t>TÉRMINO</t>
  </si>
  <si>
    <t>IDENTIFICAÇÃO DOS RISCOS</t>
  </si>
  <si>
    <t>IDENTIFICAÇÃO E AVALIAÇÃO DOS CONTROLES</t>
  </si>
  <si>
    <t>DESCRIÇÃO DO CONTROLE EXISTENTE</t>
  </si>
  <si>
    <t xml:space="preserve">EVENTO </t>
  </si>
  <si>
    <t>AVALIAÇÃO DO CONTROLE</t>
  </si>
  <si>
    <t>MONITORAMENTO</t>
  </si>
  <si>
    <t>Suspender a atividade devido ao custo desproporcional a empregar, à limitação de recurso, entre outros.</t>
  </si>
  <si>
    <t>Transferir ou compartilhar uma parte do risco (seguro e terceirização).</t>
  </si>
  <si>
    <t>Conviver com o risco mantendo os procedimentos existentes.</t>
  </si>
  <si>
    <t>Adotar medidas para reduzir a probabilidade ou o impacto dos riscos, ou ambos.</t>
  </si>
  <si>
    <t>TRANSFERIR/COMPARTILHAR</t>
  </si>
  <si>
    <t>REDUZIR</t>
  </si>
  <si>
    <t>CAUSA</t>
  </si>
  <si>
    <t>CRÍTICO</t>
  </si>
  <si>
    <t>Apetite a Risco</t>
  </si>
  <si>
    <t>PLANO DE TRATAMENTO</t>
  </si>
  <si>
    <t>NÍVELDE RISCO</t>
  </si>
  <si>
    <t>MEDIDAS DE TRATAMENTO</t>
  </si>
  <si>
    <t>AMBIENTE</t>
  </si>
  <si>
    <t>SITUAÇÃO</t>
  </si>
  <si>
    <t>RELATO</t>
  </si>
  <si>
    <t>EVIDÊNCIA</t>
  </si>
  <si>
    <t>EVENTO</t>
  </si>
  <si>
    <t>nº</t>
  </si>
  <si>
    <t>MAPA DE RISCOS DO PROCESSO:</t>
  </si>
  <si>
    <t>MATRIZ DE RISCOS (art. 6º, XXVII, Lei 14.133/21)</t>
  </si>
  <si>
    <t>NOME/CARGO DO RESPONSÁVEL</t>
  </si>
  <si>
    <t>Situação</t>
  </si>
  <si>
    <t>A iniciar</t>
  </si>
  <si>
    <t>Atrasado</t>
  </si>
  <si>
    <t>Concluído</t>
  </si>
  <si>
    <t>Descontinuado</t>
  </si>
  <si>
    <t>Em andamento</t>
  </si>
  <si>
    <t>COMO PREENCHER</t>
  </si>
  <si>
    <t>DATA DE ELABORAÇÃO</t>
  </si>
  <si>
    <r>
      <t xml:space="preserve">As abas </t>
    </r>
    <r>
      <rPr>
        <b/>
        <sz val="10"/>
        <color rgb="FF000000"/>
        <rFont val="Arial"/>
        <family val="2"/>
      </rPr>
      <t>"3. Mapa"</t>
    </r>
    <r>
      <rPr>
        <sz val="10"/>
        <color rgb="FF000000"/>
        <rFont val="Arial"/>
        <family val="2"/>
      </rPr>
      <t xml:space="preserve"> e </t>
    </r>
    <r>
      <rPr>
        <b/>
        <sz val="10"/>
        <color rgb="FF000000"/>
        <rFont val="Arial"/>
        <family val="2"/>
      </rPr>
      <t>"4. Matriz"</t>
    </r>
    <r>
      <rPr>
        <sz val="10"/>
        <color rgb="FF000000"/>
        <rFont val="Arial"/>
        <family val="2"/>
      </rPr>
      <t xml:space="preserve"> são quase totalmente de preenchimento automático, sendo necessário apenas selecionar os eventos de riscos que deseja mostrar</t>
    </r>
  </si>
  <si>
    <r>
      <t xml:space="preserve">Cuidado para não apagar a </t>
    </r>
    <r>
      <rPr>
        <b/>
        <sz val="10"/>
        <color rgb="FF000000"/>
        <rFont val="Arial"/>
        <family val="2"/>
      </rPr>
      <t>fórmula</t>
    </r>
    <r>
      <rPr>
        <sz val="10"/>
        <color rgb="FF000000"/>
        <rFont val="Arial"/>
        <family val="2"/>
      </rPr>
      <t xml:space="preserve"> de determinadas células. Se fizer isso, desfaça a operação (Ctrl + Z)</t>
    </r>
  </si>
  <si>
    <r>
      <t xml:space="preserve">Responda apenas as células de </t>
    </r>
    <r>
      <rPr>
        <b/>
        <sz val="10"/>
        <color rgb="FF000000"/>
        <rFont val="Arial"/>
        <family val="2"/>
      </rPr>
      <t>fundo branco</t>
    </r>
    <r>
      <rPr>
        <sz val="10"/>
        <color rgb="FF000000"/>
        <rFont val="Arial"/>
        <family val="2"/>
      </rPr>
      <t>, pois as de fundo cinza são de preenchimento automático</t>
    </r>
  </si>
  <si>
    <r>
      <t xml:space="preserve">Não </t>
    </r>
    <r>
      <rPr>
        <b/>
        <sz val="10"/>
        <color rgb="FF000000"/>
        <rFont val="Arial"/>
        <family val="2"/>
      </rPr>
      <t>mescle</t>
    </r>
    <r>
      <rPr>
        <sz val="10"/>
        <color rgb="FF000000"/>
        <rFont val="Arial"/>
        <family val="2"/>
      </rPr>
      <t xml:space="preserve"> células</t>
    </r>
  </si>
  <si>
    <r>
      <t xml:space="preserve">Após o preenchimento, sugere-se </t>
    </r>
    <r>
      <rPr>
        <b/>
        <sz val="10"/>
        <color rgb="FF000000"/>
        <rFont val="Arial"/>
        <family val="2"/>
      </rPr>
      <t>ocultar</t>
    </r>
    <r>
      <rPr>
        <sz val="10"/>
        <color rgb="FF000000"/>
        <rFont val="Arial"/>
        <family val="2"/>
      </rPr>
      <t xml:space="preserve"> as linhas sem texto</t>
    </r>
  </si>
  <si>
    <t>2.1. Avaliação dos controles</t>
  </si>
  <si>
    <t>2.2. Cálculo do Risco Residual</t>
  </si>
  <si>
    <t>2.3. Definição das Respostas</t>
  </si>
  <si>
    <r>
      <t xml:space="preserve">NÍVEL DE CONFIANÇA
</t>
    </r>
    <r>
      <rPr>
        <sz val="10"/>
        <color rgb="FF666666"/>
        <rFont val="Arial"/>
        <family val="2"/>
      </rPr>
      <t>(Capacidade presumida de 
mitigação do Risco)</t>
    </r>
  </si>
  <si>
    <t>5.1. Situação</t>
  </si>
  <si>
    <t>NÃO</t>
  </si>
  <si>
    <t>Formalização da demanda</t>
  </si>
  <si>
    <t>Início intempestivo da oficialização da demanda.</t>
  </si>
  <si>
    <t>• Atraso na entrega do serviço, obra ou produto;
• Atraso no início das demais etapas do processo;
• Atraso na contratação;
•  Comprometimento do regular andamento de outros processos.</t>
  </si>
  <si>
    <t>RISCO 1</t>
  </si>
  <si>
    <t>Oportunizar às pessoas condições inclusivas de desenvolvimento focado na sustentabilidade, no empreendedorismo e na inovação.</t>
  </si>
  <si>
    <t>Propósito</t>
  </si>
  <si>
    <t>Ser a instituição protagonista do desenvolvimento científico, tecnológico, econômico, social e ambiental do Mato Grosso do Sul.</t>
  </si>
  <si>
    <t>Coordenadoria de Gestão de Compras, Contratos e Convênios - CONVEN</t>
  </si>
  <si>
    <t>Secretaria de Estado de Meio Ambiente, Desenvolvimento, Ciência, Tecnologia e Inovação - SEMADESC</t>
  </si>
  <si>
    <t>Gestão de Riscos do Metaprocesso de Contratação Pública</t>
  </si>
  <si>
    <t>Ausência ou subdimensionamento da previsão da demanda (compra ou contratação) no Plano Anual de Contratação.</t>
  </si>
  <si>
    <t>• Caracterização de emergência fabricada ou fracionamento indevido de licitação;
• Desperdício de recursos;
• Descontinuidade da contratação para demandas continuadas;
• Impossibilidade de concretizar a compra/contratação.</t>
  </si>
  <si>
    <t>1 - Formalização da demanda</t>
  </si>
  <si>
    <t>Justificativa de contratação inadequada ou não descrita em nível adequado.</t>
  </si>
  <si>
    <t>• Atraso na contratação em função do retrabalho;
• Contratação de uma solução que poderia ter sido evitada ou ter sido executada em melhores condições;
• Desperdício de recursos.</t>
  </si>
  <si>
    <t>Elaboração do Estudo Técnico Preliminar</t>
  </si>
  <si>
    <t>Elaboração do ETP com especificações incompletas/desnecessárias ou com requisitos técnicos irrelevantes/insuficientes.</t>
  </si>
  <si>
    <t>Proposta fictícia, de fachada ou de cobertura, apresentadas com o intuito de aparentar competitividade no certame.</t>
  </si>
  <si>
    <t>• Conluio entre fornecedores;
• Conluio entre fornecedores e agente público.</t>
  </si>
  <si>
    <t>• Questionamentos futuros, inclusive judiciais, sobre a licitação, com risco de anulação do contrato;
• Desvantajosidade ao interesse público.</t>
  </si>
  <si>
    <t>Execução contratual</t>
  </si>
  <si>
    <t>Atesto de NF de produtos ou serviços com as características (quantidade e qualidade) diferentes do especificado ou não entregues.</t>
  </si>
  <si>
    <t>Prorrogação contratual não formalizada até o vencimento contratual.</t>
  </si>
  <si>
    <t>• Prejuízo à Administração Pública;
• Descontinuidade do serviço;
• Necessidade de formalização de Termo de 
Ajuste de Contas - TAC;
• Necessidade de realização de dispensa emergencial.</t>
  </si>
  <si>
    <t>Fiscalização do contrato</t>
  </si>
  <si>
    <t>Fiscalização inexistente ou inadequada.</t>
  </si>
  <si>
    <t>Atraso no pagamento das faturas.</t>
  </si>
  <si>
    <t>Pagamento</t>
  </si>
  <si>
    <t>Adoção das medidas administrativas necessárias para a realização do pagamento.</t>
  </si>
  <si>
    <t>• Fluxo interno deficiente de solicitação de aquisição.
• Surgimento de necessidade não conhecida à época da elaboração do PCA.</t>
  </si>
  <si>
    <t>CONVEN</t>
  </si>
  <si>
    <t>• Falta de gestão da área demandante;
• Ausência de planejamento da área demandante;
• Surgimento de demandas supervinientes.</t>
  </si>
  <si>
    <t>• Realizar capacitações para elaboração do PCA;
• Inclusão da nova demanda no PCA;
• Criação e divulgação de fluxo interno de inclusão da demanda;
• Designar um servidor público como ponto focal para contratações nas áreas demandantes.</t>
  </si>
  <si>
    <t>• Capacitação anual dos agentes públicos que participam do processo de compras e contratações (ênfase em planejamento);
• Realização de reunião quinzenal com equipe da SUAD para alinhamento dos eventos de contratações.</t>
  </si>
  <si>
    <t>• Desenho de fluxo de trabalho interno, adequado à realidade do órgão/entidade;
• Capacitação anual dos agentes públicos alocados nas áreas de compras e contratações;
• Realização de reunião quinzenal com equipe da SUAD para alinhamento dos eventos de contratações.</t>
  </si>
  <si>
    <t>• Ausência de conhecimento dos atores da importância da justificativa;
• Ausência de capacidade técnica da equipe;
• Falta de capacitação dos agentes do setor demandante.</t>
  </si>
  <si>
    <t>• Cultura de planejamento das contratações incipiente;
• Equipe envolvida na elaboração do ETP sem conhecimento adequado de planejamento e do objeto a ser contratado.</t>
  </si>
  <si>
    <t>• Aumento indevido do valor da contratação;
• Elaboração do TR ou projeto básico sem elementos essenciais para seleção da proposta mais vantajosa;
• Solução contratada ou adquirida que não 
corresponde às necessidades da Administração Pública;
• Atraso na contratação em função do retrabalho;
• Republicação do edital.</t>
  </si>
  <si>
    <t>• Equipe de planejamento para elaboração do ETP, visando manter a segregação de função e instâncias de revisão na elaboração do estudo;
• Capacitação dos servidores em relação às orientações expedidas pela SAD/PGE quanto à formação de preços.</t>
  </si>
  <si>
    <t>• Treinamentos específicos e outras medidas de promoção da integridade, junto aos agentes públicos e também junto aos
potenciais fornecedores / sociedade civil;
• Controles, sobretudo por meio de ferramentas de Tecnologia da Informação, para avaliação de coincidências entre propostas e documentos de habilitação.</t>
  </si>
  <si>
    <t>• Especificação inadequada ou insuficiente no contrato;
• Ausência de conferência da qualidade e quantidade dos produtos recebidos;
• Conflito de interesse dos servidores designados como fiscais e/ou gestores do contrato;</t>
  </si>
  <si>
    <t>• Paralisação da execução contratual e eventual discussão judicial;
• Pagamento por serviços ou produtos com qualidade e quantidade diferente da especificação e consequente prejuízo para a Administração Pública.</t>
  </si>
  <si>
    <t>• Capacitação dos agentes públicos que poderão ser designados como fiscais e/ou gestores;
• Viabilização de condições operacionais para fiscalização do contrato;
• Segregação da responsabilidade pelo recebimento provisório e definitivo para evitar repetição de equívocos;
• Comparar as características dos produtos/serviços recebidos com os parâmetros do edital de licitação;
• Definir relação de suplentes de fiscal/gestor dos contratos;
• Dupla checagem referente à NF de produtos ou serviços definidos com base na materialidade, relevância e vulnerabilidade.</t>
  </si>
  <si>
    <t>• Atraso na realização das etapas do processo administrativo de prorrogação;
• Falta de conhecimento por parte dos agentes públicos.</t>
  </si>
  <si>
    <t>• Criação e aplicação de lista de verificação para realização dos atos preparatórios à prorrogação;
• Capacitação dos servidores quanto aos procedimen- tos necessários à prorrogação contratual.</t>
  </si>
  <si>
    <t>• Não detecção de descumprimento de obrigações pela contratada;
• Dificuldade de responsabilização da empresa contratada em caso de descumprimento contratual.</t>
  </si>
  <si>
    <t>• Definição dos requisitos mínimos de competência para nomeação dos fiscais;
• Designação, sempre que possível, e a depender do porte da contratação, de mais de um agente público para a fiscalização;
• Solicitar apoio do assessoramento jurídico, que deverão dirimir dúvidas e subsidiá-lo com informações relevantes para prevenir riscos na execução contratual.</t>
  </si>
  <si>
    <t>RISCO 2</t>
  </si>
  <si>
    <t>RISCO 3</t>
  </si>
  <si>
    <t>RISCO 4</t>
  </si>
  <si>
    <t>RISCO 5</t>
  </si>
  <si>
    <t>RISCO 6</t>
  </si>
  <si>
    <t>• Realização de planejamento para prorrogação contratual com antecedência necessária para a conclusão de todos os atos preparatórios e em tempo hábil para eventual nova contratação, caso a contratada não tenha interesse em manter o contrato.</t>
  </si>
  <si>
    <t>• Designação de fiscais sem comprometimento com as atividades e/ou tempo suficiente para desempenhá-las.</t>
  </si>
  <si>
    <t>RISCO 7</t>
  </si>
  <si>
    <t>RISCO 8</t>
  </si>
  <si>
    <t>RISCO 9</t>
  </si>
  <si>
    <t>• Fornecedor não está com documentação de regularidade fiscal em dia;
• Atraso na entrega e/ou inconformidade do produto/serviço com o previsto em contrato.</t>
  </si>
  <si>
    <t>• Má prestação dos serviços pelo fornecedor;
• Pagamento de juros, mora e multa.</t>
  </si>
  <si>
    <t>• Elaboração do Plano Anual de Contratação de acordo com a disponibilidade orçamentário-financeira;
• Estruturação dos processos internos que prevejam os procedimentos necessários para pagamento;
• Existência de instância revisora;
• Programas de treinamento e educação para os servidores que vão atuar no ambiente de compras públicas, alertando sobre os riscos e as consequências de corrupção e fraude.</t>
  </si>
  <si>
    <t>CFINC</t>
  </si>
  <si>
    <t>O objetivo do processo de Gestão de Riscos no Metaprocesso de Contratação Pública é identificar, avaliar, mitigar e monitorar os riscos associados às diferentes etapas das contratações públicas, assegurando que as aquisições sejam realizadas de forma eficiente, transparente e em conformidade com as normativas vigentes. Isso inclui a minimização de riscos que possam comprometer a legalidade, a economicidade, a tempestividade e a qualidade das contratações, além de proteger os recursos públicos e garantir que os objetivos das políticas públicas sejam atingidos de maneira eficaz e segura.</t>
  </si>
  <si>
    <t>Habilitação (Dispensa/Inexigibilidade)</t>
  </si>
  <si>
    <t>Homologação (Dispensa/Inexigibilidade)</t>
  </si>
  <si>
    <t>Apresentação das propostas e lances (Dispensa/Inexigibilidade)</t>
  </si>
  <si>
    <t>Divulgação do edital de licitação</t>
  </si>
  <si>
    <t>Parecer Jurídico/Nota Técnica</t>
  </si>
  <si>
    <t>Elaboração do edital e seus anexos</t>
  </si>
  <si>
    <t>Elaboração do Termo de Referência ou Projeto Básico</t>
  </si>
  <si>
    <t>Previsão dos recursos orçamentários necessários</t>
  </si>
  <si>
    <t>Designação do agente de contratação/equipe de apoio/comissão de contratação</t>
  </si>
  <si>
    <t>Autorização de autoridade competente</t>
  </si>
  <si>
    <t>Julgamento (Dispensa/Inexigibilidade)</t>
  </si>
  <si>
    <t>5 - Elaboração do Estudo Técnico Preliminar</t>
  </si>
  <si>
    <t>10 - Apresentação das propostas e lances (Dispensa/Inexigibilidade)</t>
  </si>
  <si>
    <t>14 - Execução contratual</t>
  </si>
  <si>
    <t>15 - Fiscalização do contrato</t>
  </si>
  <si>
    <t>16 - Pagamento</t>
  </si>
  <si>
    <t>1. Complexidade operacional;
2. Possível resistência por parte dos servidores e gestores em adotar novas práticas e ferramentas;
3. Necessidade de capacitação contínua para que todos os envolvidos compreendam e apliquem corretamente das práticas;
4. Processo de compras fragmentado em vários sistemas.</t>
  </si>
  <si>
    <t>1. Existência de órgãos externos que oferecem capacitações;
2. O processo de gestão de riscos pode ser usado para identificar oportunidades de melhoria contínua nas políticas e procedimentos de contratação pública;
3. Implantação de ERP.</t>
  </si>
  <si>
    <t>1. Colaboração e experiência dos servidores;
2. Oferecimento de capacitação;
3. Transparência e controle;
4. Conformidade regulatória.</t>
  </si>
  <si>
    <t>1. Frequentes alterações legislativas;
2. Ausência de gestão de mudanças quando de alterações de sistemas.</t>
  </si>
  <si>
    <t>• Verificação das alternativas legais para fins de viabilização da regularidade da contratação;
• Capacitação prévia envolvendo os agentes do setor demandante (área do negócio);
• Designar um servidor público como ponto focal para contratações nas áreas demandantes;
• Reestrução de equipes com processos de contratações (seletivo, concurso, bolsista, etc.)</t>
  </si>
  <si>
    <t>• Treinamento específico para os fiscais do contrato;
• Acompanhamento periódico das ações realizadas pelo fiscal;
• Pagamento de valor adicional ao cargo de fiscal de contrato.</t>
  </si>
  <si>
    <t>Ramona Queiroz de Souza</t>
  </si>
  <si>
    <t>• Capacitação prévia envolvendo os agentes do setor demandante (área de negócio).</t>
  </si>
  <si>
    <t>• Capacitação prévia envolvendo os agentes do setor demandante (área de negócio);
• Designar um servidor público como ponto focal para contratações nas áreas demandantes.</t>
  </si>
  <si>
    <t>Maisa Sonia Francisco</t>
  </si>
  <si>
    <t>• Capacitação prévia envolvendo os agentes do setor demandante (área de negócio) e setor de compras.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</si>
</sst>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/&quot;mm&quot;/&quot;yyyy"/>
    <numFmt numFmtId="165" formatCode="000"/>
    <numFmt numFmtId="166" formatCode="0.0"/>
  </numFmts>
  <fonts count="30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Roboto Condensed"/>
    </font>
    <font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name val="Roboto Condensed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B7B7B7"/>
      <name val="Arial"/>
      <family val="2"/>
    </font>
    <font>
      <sz val="10"/>
      <color rgb="FF666666"/>
      <name val="Arial"/>
      <family val="2"/>
    </font>
    <font>
      <sz val="10"/>
      <color rgb="FFFFFF66"/>
      <name val="Arial"/>
      <family val="2"/>
    </font>
    <font>
      <b/>
      <sz val="10"/>
      <color rgb="FF666666"/>
      <name val="Arial"/>
      <family val="2"/>
    </font>
    <font>
      <sz val="10"/>
      <color rgb="FF434343"/>
      <name val="Arial"/>
      <family val="2"/>
    </font>
    <font>
      <sz val="10"/>
      <color rgb="FFFFFFFF"/>
      <name val="Arial"/>
      <family val="2"/>
    </font>
    <font>
      <sz val="10"/>
      <color rgb="FF72E1FF"/>
      <name val="Arial"/>
      <family val="2"/>
    </font>
    <font>
      <sz val="10"/>
      <color rgb="FF8CDC64"/>
      <name val="Arial"/>
      <family val="2"/>
    </font>
    <font>
      <sz val="10"/>
      <color rgb="FFFFD700"/>
      <name val="Arial"/>
      <family val="2"/>
    </font>
    <font>
      <sz val="10"/>
      <color rgb="FFFF9900"/>
      <name val="Arial"/>
      <family val="2"/>
    </font>
    <font>
      <sz val="10"/>
      <color rgb="FFFF4000"/>
      <name val="Arial"/>
      <family val="2"/>
    </font>
    <font>
      <i/>
      <sz val="10"/>
      <color rgb="FF5B0F00"/>
      <name val="Arial"/>
      <family val="2"/>
    </font>
    <font>
      <i/>
      <sz val="10"/>
      <color rgb="FF000000"/>
      <name val="Arial"/>
      <family val="2"/>
    </font>
    <font>
      <i/>
      <sz val="10"/>
      <color rgb="FF434343"/>
      <name val="Arial"/>
      <family val="2"/>
    </font>
    <font>
      <i/>
      <sz val="10"/>
      <color rgb="FFFFFF00"/>
      <name val="Arial"/>
      <family val="2"/>
    </font>
    <font>
      <i/>
      <sz val="10"/>
      <color rgb="FF7F6000"/>
      <name val="Arial"/>
      <family val="2"/>
    </font>
    <font>
      <i/>
      <sz val="10"/>
      <color rgb="FF783F04"/>
      <name val="Arial"/>
      <family val="2"/>
    </font>
    <font>
      <i/>
      <sz val="10"/>
      <color rgb="FF274E13"/>
      <name val="Arial"/>
      <family val="2"/>
    </font>
    <font>
      <i/>
      <sz val="10"/>
      <color rgb="FF0B5394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8CDC64"/>
        <bgColor rgb="FF8CDC64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31859C"/>
        <bgColor rgb="FF31859C"/>
      </patternFill>
    </fill>
    <fill>
      <patternFill patternType="solid">
        <fgColor rgb="FF72E1FF"/>
        <bgColor rgb="FF72E1FF"/>
      </patternFill>
    </fill>
    <fill>
      <patternFill patternType="solid">
        <fgColor rgb="FFFF3300"/>
        <bgColor rgb="FFFF3300"/>
      </patternFill>
    </fill>
    <fill>
      <patternFill patternType="solid">
        <fgColor rgb="FFCEFFB6"/>
        <bgColor rgb="FFCEFFB6"/>
      </patternFill>
    </fill>
    <fill>
      <patternFill patternType="solid">
        <fgColor rgb="FFD9D9D9"/>
        <bgColor rgb="FFD9D9D9"/>
      </patternFill>
    </fill>
    <fill>
      <patternFill patternType="solid">
        <fgColor rgb="FF489522"/>
        <bgColor rgb="FF489522"/>
      </patternFill>
    </fill>
    <fill>
      <patternFill patternType="solid">
        <fgColor rgb="FFFFD700"/>
        <bgColor rgb="FFFFD700"/>
      </patternFill>
    </fill>
    <fill>
      <patternFill patternType="solid">
        <fgColor rgb="FFFF9900"/>
        <bgColor rgb="FFFF9900"/>
      </patternFill>
    </fill>
    <fill>
      <patternFill patternType="solid">
        <fgColor rgb="FFEA4335"/>
        <bgColor rgb="FFEA4335"/>
      </patternFill>
    </fill>
    <fill>
      <patternFill patternType="solid">
        <fgColor rgb="FFCA0000"/>
        <bgColor rgb="FFCA0000"/>
      </patternFill>
    </fill>
    <fill>
      <patternFill patternType="solid">
        <fgColor rgb="FFFEC063"/>
        <bgColor rgb="FFFEC063"/>
      </patternFill>
    </fill>
    <fill>
      <patternFill patternType="solid">
        <fgColor rgb="FFFFFF66"/>
        <bgColor rgb="FFFFFF66"/>
      </patternFill>
    </fill>
    <fill>
      <patternFill patternType="solid">
        <fgColor rgb="FF545C94"/>
        <bgColor rgb="FF31859C"/>
      </patternFill>
    </fill>
    <fill>
      <patternFill patternType="solid">
        <fgColor rgb="FF545C94"/>
        <bgColor indexed="64"/>
      </patternFill>
    </fill>
    <fill>
      <patternFill patternType="solid">
        <fgColor rgb="FF545C94"/>
        <bgColor rgb="FF003434"/>
      </patternFill>
    </fill>
    <fill>
      <patternFill patternType="solid">
        <fgColor rgb="FF545C94"/>
        <bgColor rgb="FF215968"/>
      </patternFill>
    </fill>
    <fill>
      <patternFill patternType="solid">
        <fgColor rgb="FFFFF7CC"/>
        <bgColor rgb="FF84CF5E"/>
      </patternFill>
    </fill>
    <fill>
      <patternFill patternType="solid">
        <fgColor rgb="FFFFF7CC"/>
        <bgColor rgb="FFFF3300"/>
      </patternFill>
    </fill>
    <fill>
      <patternFill patternType="solid">
        <fgColor rgb="FF8484B4"/>
        <bgColor rgb="FF72E1FF"/>
      </patternFill>
    </fill>
    <fill>
      <patternFill patternType="solid">
        <fgColor rgb="FF8484B4"/>
        <bgColor rgb="FFF1C232"/>
      </patternFill>
    </fill>
    <fill>
      <patternFill patternType="solid">
        <fgColor rgb="FFFFF7CC"/>
        <bgColor rgb="FF215968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EFEFEF"/>
      </patternFill>
    </fill>
    <fill>
      <patternFill patternType="solid">
        <fgColor rgb="FFD9D9D9"/>
        <bgColor rgb="FFFFFFFF"/>
      </patternFill>
    </fill>
  </fills>
  <borders count="106">
    <border>
      <left/>
      <right/>
      <top/>
      <bottom/>
      <diagonal/>
    </border>
    <border>
      <left/>
      <right/>
      <top style="thin">
        <color rgb="FF999999"/>
      </top>
      <bottom/>
      <diagonal/>
    </border>
    <border>
      <left/>
      <right/>
      <top/>
      <bottom style="thin">
        <color rgb="FF999999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 style="thin">
        <color rgb="FFF3F3F3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666666"/>
      </top>
      <bottom style="medium">
        <color rgb="FF000000"/>
      </bottom>
      <diagonal/>
    </border>
    <border>
      <left style="thin">
        <color rgb="FF666666"/>
      </left>
      <right style="thin">
        <color rgb="FF999999"/>
      </right>
      <top style="thin">
        <color rgb="FF666666"/>
      </top>
      <bottom style="medium">
        <color rgb="FF000000"/>
      </bottom>
      <diagonal/>
    </border>
    <border>
      <left/>
      <right/>
      <top style="thin">
        <color rgb="FF666666"/>
      </top>
      <bottom style="medium">
        <color rgb="FF000000"/>
      </bottom>
      <diagonal/>
    </border>
    <border>
      <left style="thin">
        <color rgb="FF999999"/>
      </left>
      <right style="medium">
        <color rgb="FF000000"/>
      </right>
      <top style="thin">
        <color rgb="FF666666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3434"/>
      </bottom>
      <diagonal/>
    </border>
    <border>
      <left style="medium">
        <color rgb="FFFFFFFF"/>
      </left>
      <right style="medium">
        <color rgb="FF000000"/>
      </right>
      <top/>
      <bottom style="medium">
        <color rgb="FF003434"/>
      </bottom>
      <diagonal/>
    </border>
    <border>
      <left style="medium">
        <color rgb="FFFFFFFF"/>
      </left>
      <right style="medium">
        <color rgb="FF003434"/>
      </right>
      <top/>
      <bottom style="medium">
        <color rgb="FF003434"/>
      </bottom>
      <diagonal/>
    </border>
    <border>
      <left style="medium">
        <color rgb="FF000000"/>
      </left>
      <right style="thin">
        <color rgb="FF434343"/>
      </right>
      <top/>
      <bottom style="thin">
        <color rgb="FF434343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medium">
        <color rgb="FF000000"/>
      </right>
      <top/>
      <bottom style="thin">
        <color rgb="FFD9D9D9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/>
      <top style="medium">
        <color rgb="FF000000"/>
      </top>
      <bottom style="medium">
        <color rgb="FFFFFFFF"/>
      </bottom>
      <diagonal/>
    </border>
    <border>
      <left/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/>
      <right/>
      <top style="medium">
        <color rgb="FF000000"/>
      </top>
      <bottom style="medium">
        <color rgb="FFFFFFF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FFFFFF"/>
      </bottom>
      <diagonal/>
    </border>
    <border>
      <left style="medium">
        <color rgb="FF003434"/>
      </left>
      <right style="medium">
        <color rgb="FF000000"/>
      </right>
      <top style="medium">
        <color rgb="FF003434"/>
      </top>
      <bottom style="medium">
        <color rgb="FFD9D9D9"/>
      </bottom>
      <diagonal/>
    </border>
    <border>
      <left/>
      <right style="medium">
        <color rgb="FFFFFFFF"/>
      </right>
      <top style="medium">
        <color rgb="FF003434"/>
      </top>
      <bottom/>
      <diagonal/>
    </border>
    <border>
      <left style="medium">
        <color rgb="FFFFFFFF"/>
      </left>
      <right style="medium">
        <color rgb="FFFFFFFF"/>
      </right>
      <top style="medium">
        <color rgb="FF003434"/>
      </top>
      <bottom style="medium">
        <color rgb="FFFFFFFF"/>
      </bottom>
      <diagonal/>
    </border>
    <border>
      <left style="medium">
        <color rgb="FFFFFFFF"/>
      </left>
      <right style="medium">
        <color rgb="FF003434"/>
      </right>
      <top style="medium">
        <color rgb="FF003434"/>
      </top>
      <bottom style="medium">
        <color rgb="FFFFFFFF"/>
      </bottom>
      <diagonal/>
    </border>
    <border>
      <left style="thin">
        <color rgb="FFD9D9D9"/>
      </left>
      <right style="medium">
        <color rgb="FF000000"/>
      </right>
      <top style="thin">
        <color rgb="FFD9D9D9"/>
      </top>
      <bottom style="thin">
        <color rgb="FFD9D9D9"/>
      </bottom>
      <diagonal/>
    </border>
    <border>
      <left style="medium">
        <color rgb="FF000000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/>
      <top style="medium">
        <color rgb="FFFFFFFF"/>
      </top>
      <bottom style="medium">
        <color rgb="FFFFFFFF"/>
      </bottom>
      <diagonal/>
    </border>
    <border>
      <left style="medium">
        <color rgb="FF003434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000000"/>
      </right>
      <top style="medium">
        <color rgb="FF000000"/>
      </top>
      <bottom style="medium">
        <color rgb="FFD9D9D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003434"/>
      </right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000000"/>
      </left>
      <right style="thin">
        <color rgb="FF434343"/>
      </right>
      <top style="thin">
        <color rgb="FF434343"/>
      </top>
      <bottom style="medium">
        <color rgb="FF000000"/>
      </bottom>
      <diagonal/>
    </border>
    <border>
      <left/>
      <right style="thin">
        <color rgb="FFD9D9D9"/>
      </right>
      <top style="thin">
        <color rgb="FFD9D9D9"/>
      </top>
      <bottom style="medium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rgb="FF000000"/>
      </bottom>
      <diagonal/>
    </border>
    <border>
      <left style="thin">
        <color rgb="FFD9D9D9"/>
      </left>
      <right style="medium">
        <color rgb="FF000000"/>
      </right>
      <top style="thin">
        <color rgb="FFD9D9D9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FFFFFF"/>
      </left>
      <right/>
      <top style="medium">
        <color rgb="FFFFFFFF"/>
      </top>
      <bottom style="medium">
        <color rgb="FF00000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/>
      <right/>
      <top style="medium">
        <color rgb="FFFFFFFF"/>
      </top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/>
      <top style="medium">
        <color rgb="FFFFFFFF"/>
      </top>
      <bottom style="medium">
        <color rgb="FF000000"/>
      </bottom>
      <diagonal/>
    </border>
    <border>
      <left style="medium">
        <color rgb="FF003434"/>
      </left>
      <right style="medium">
        <color rgb="FFD9D9D9"/>
      </right>
      <top style="medium">
        <color rgb="FFD9D9D9"/>
      </top>
      <bottom style="medium">
        <color rgb="FF003434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003434"/>
      </bottom>
      <diagonal/>
    </border>
    <border>
      <left style="medium">
        <color rgb="FFD9D9D9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FFFFFF"/>
      </left>
      <right style="medium">
        <color rgb="FF003434"/>
      </right>
      <top style="medium">
        <color rgb="FFFFFFFF"/>
      </top>
      <bottom style="medium">
        <color rgb="FF00343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thin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thin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thin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/>
      <right style="thin">
        <color indexed="64"/>
      </right>
      <top style="thin">
        <color rgb="FF999999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 applyFont="1" applyAlignment="1"/>
    <xf numFmtId="0" fontId="3" fillId="21" borderId="89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left" vertical="center"/>
    </xf>
    <xf numFmtId="0" fontId="1" fillId="0" borderId="89" xfId="0" applyFont="1" applyFill="1" applyBorder="1" applyAlignment="1" applyProtection="1">
      <alignment horizontal="left" vertical="center" wrapText="1"/>
      <protection locked="0"/>
    </xf>
    <xf numFmtId="0" fontId="1" fillId="4" borderId="0" xfId="0" applyFont="1" applyFill="1" applyAlignment="1">
      <alignment vertical="center" wrapText="1"/>
    </xf>
    <xf numFmtId="0" fontId="1" fillId="5" borderId="91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 wrapText="1"/>
    </xf>
    <xf numFmtId="0" fontId="1" fillId="5" borderId="97" xfId="0" applyFont="1" applyFill="1" applyBorder="1" applyAlignment="1">
      <alignment vertical="center" wrapText="1"/>
    </xf>
    <xf numFmtId="0" fontId="1" fillId="0" borderId="0" xfId="0" applyFont="1" applyAlignment="1"/>
    <xf numFmtId="0" fontId="1" fillId="4" borderId="3" xfId="0" applyFont="1" applyFill="1" applyBorder="1" applyAlignment="1">
      <alignment vertical="center" wrapText="1"/>
    </xf>
    <xf numFmtId="0" fontId="1" fillId="5" borderId="98" xfId="0" applyFont="1" applyFill="1" applyBorder="1" applyAlignment="1">
      <alignment vertical="center" wrapText="1"/>
    </xf>
    <xf numFmtId="0" fontId="1" fillId="5" borderId="90" xfId="0" applyFont="1" applyFill="1" applyBorder="1" applyAlignment="1">
      <alignment horizontal="left" vertical="center" wrapText="1"/>
    </xf>
    <xf numFmtId="0" fontId="1" fillId="5" borderId="90" xfId="0" applyFont="1" applyFill="1" applyBorder="1" applyAlignment="1">
      <alignment vertical="center" wrapText="1"/>
    </xf>
    <xf numFmtId="0" fontId="1" fillId="5" borderId="99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5" borderId="89" xfId="0" applyFont="1" applyFill="1" applyBorder="1" applyAlignment="1">
      <alignment horizontal="left" vertical="center" wrapText="1"/>
    </xf>
    <xf numFmtId="164" fontId="1" fillId="5" borderId="89" xfId="0" applyNumberFormat="1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5" borderId="9" xfId="0" applyFont="1" applyFill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1" fillId="4" borderId="0" xfId="0" applyFont="1" applyFill="1" applyAlignment="1">
      <alignment horizontal="left" vertical="center" wrapText="1"/>
    </xf>
    <xf numFmtId="0" fontId="1" fillId="5" borderId="95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96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Fill="1" applyAlignment="1" applyProtection="1">
      <alignment horizontal="left" wrapText="1"/>
      <protection locked="0"/>
    </xf>
    <xf numFmtId="0" fontId="3" fillId="21" borderId="89" xfId="0" applyFont="1" applyFill="1" applyBorder="1" applyAlignment="1" applyProtection="1">
      <alignment horizontal="center" vertical="center" wrapText="1"/>
    </xf>
    <xf numFmtId="0" fontId="2" fillId="26" borderId="89" xfId="0" applyFont="1" applyFill="1" applyBorder="1" applyAlignment="1" applyProtection="1">
      <alignment horizontal="center" vertical="center" wrapText="1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5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5" borderId="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5" fontId="1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3" fontId="1" fillId="0" borderId="89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>
      <alignment horizontal="left"/>
    </xf>
    <xf numFmtId="0" fontId="1" fillId="0" borderId="89" xfId="0" applyFont="1" applyFill="1" applyBorder="1" applyAlignment="1">
      <alignment horizontal="left" vertical="center" wrapText="1"/>
    </xf>
    <xf numFmtId="0" fontId="6" fillId="21" borderId="89" xfId="0" applyFont="1" applyFill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/>
    <xf numFmtId="49" fontId="1" fillId="0" borderId="89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10" borderId="89" xfId="0" applyFont="1" applyFill="1" applyBorder="1" applyAlignment="1">
      <alignment horizontal="left" vertical="center" wrapText="1"/>
    </xf>
    <xf numFmtId="0" fontId="1" fillId="27" borderId="89" xfId="0" applyFont="1" applyFill="1" applyBorder="1" applyAlignment="1" applyProtection="1">
      <alignment horizontal="left" vertical="center" wrapText="1"/>
    </xf>
    <xf numFmtId="3" fontId="1" fillId="27" borderId="89" xfId="0" applyNumberFormat="1" applyFont="1" applyFill="1" applyBorder="1" applyAlignment="1" applyProtection="1">
      <alignment horizontal="left" vertical="center" wrapText="1"/>
    </xf>
    <xf numFmtId="166" fontId="1" fillId="27" borderId="89" xfId="0" applyNumberFormat="1" applyFont="1" applyFill="1" applyBorder="1" applyAlignment="1" applyProtection="1">
      <alignment horizontal="left" vertical="center" wrapText="1"/>
    </xf>
    <xf numFmtId="0" fontId="2" fillId="28" borderId="89" xfId="0" applyFont="1" applyFill="1" applyBorder="1" applyAlignment="1">
      <alignment horizontal="left" vertical="center" wrapText="1"/>
    </xf>
    <xf numFmtId="1" fontId="1" fillId="28" borderId="89" xfId="0" applyNumberFormat="1" applyFont="1" applyFill="1" applyBorder="1" applyAlignment="1">
      <alignment horizontal="right" vertical="center" wrapText="1"/>
    </xf>
    <xf numFmtId="0" fontId="7" fillId="10" borderId="89" xfId="0" applyFont="1" applyFill="1" applyBorder="1" applyAlignment="1">
      <alignment horizontal="left" vertical="center" wrapText="1"/>
    </xf>
    <xf numFmtId="0" fontId="7" fillId="29" borderId="89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21" borderId="89" xfId="0" applyFont="1" applyFill="1" applyBorder="1" applyAlignment="1">
      <alignment horizontal="left" vertical="center" wrapText="1"/>
    </xf>
    <xf numFmtId="0" fontId="7" fillId="0" borderId="89" xfId="0" applyFont="1" applyFill="1" applyBorder="1" applyAlignment="1">
      <alignment horizontal="left" vertical="center" wrapText="1"/>
    </xf>
    <xf numFmtId="0" fontId="1" fillId="0" borderId="0" xfId="0" applyFont="1" applyFill="1" applyAlignment="1"/>
    <xf numFmtId="0" fontId="1" fillId="10" borderId="105" xfId="0" applyFont="1" applyFill="1" applyBorder="1" applyAlignment="1">
      <alignment horizontal="left" vertical="center" wrapText="1"/>
    </xf>
    <xf numFmtId="0" fontId="1" fillId="27" borderId="89" xfId="0" applyFont="1" applyFill="1" applyBorder="1" applyAlignment="1">
      <alignment horizontal="left" vertical="center" wrapText="1"/>
    </xf>
    <xf numFmtId="0" fontId="1" fillId="29" borderId="89" xfId="0" applyFont="1" applyFill="1" applyBorder="1" applyAlignment="1">
      <alignment horizontal="left" vertical="center" wrapText="1"/>
    </xf>
    <xf numFmtId="0" fontId="1" fillId="0" borderId="105" xfId="0" applyFont="1" applyFill="1" applyBorder="1" applyAlignment="1">
      <alignment horizontal="left" vertical="center" wrapText="1"/>
    </xf>
    <xf numFmtId="0" fontId="7" fillId="27" borderId="89" xfId="0" applyFont="1" applyFill="1" applyBorder="1" applyAlignment="1">
      <alignment horizontal="left" vertical="center" wrapText="1"/>
    </xf>
    <xf numFmtId="14" fontId="1" fillId="27" borderId="89" xfId="0" applyNumberFormat="1" applyFont="1" applyFill="1" applyBorder="1" applyAlignment="1">
      <alignment horizontal="left" vertical="center" wrapText="1"/>
    </xf>
    <xf numFmtId="0" fontId="3" fillId="21" borderId="100" xfId="0" applyFont="1" applyFill="1" applyBorder="1" applyAlignment="1">
      <alignment vertical="center" wrapText="1"/>
    </xf>
    <xf numFmtId="0" fontId="2" fillId="23" borderId="89" xfId="0" applyFont="1" applyFill="1" applyBorder="1" applyAlignment="1">
      <alignment horizontal="center" vertical="center" wrapText="1"/>
    </xf>
    <xf numFmtId="0" fontId="2" fillId="25" borderId="89" xfId="0" applyFont="1" applyFill="1" applyBorder="1" applyAlignment="1">
      <alignment horizontal="center" vertical="center" wrapText="1"/>
    </xf>
    <xf numFmtId="0" fontId="3" fillId="21" borderId="90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89" xfId="0" applyFont="1" applyBorder="1" applyAlignment="1">
      <alignment wrapText="1"/>
    </xf>
    <xf numFmtId="0" fontId="0" fillId="0" borderId="89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0" xfId="0" applyFont="1" applyAlignment="1"/>
    <xf numFmtId="0" fontId="12" fillId="4" borderId="0" xfId="0" applyFont="1" applyFill="1" applyAlignment="1">
      <alignment wrapText="1"/>
    </xf>
    <xf numFmtId="0" fontId="14" fillId="10" borderId="20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12" borderId="27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5" fillId="15" borderId="28" xfId="0" applyFont="1" applyFill="1" applyBorder="1" applyAlignment="1">
      <alignment horizontal="center" vertical="center"/>
    </xf>
    <xf numFmtId="0" fontId="8" fillId="14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9" fontId="8" fillId="5" borderId="32" xfId="0" applyNumberFormat="1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16" fillId="7" borderId="38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9" fillId="0" borderId="0" xfId="0" applyFont="1" applyAlignment="1"/>
    <xf numFmtId="0" fontId="8" fillId="16" borderId="44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9" fontId="8" fillId="5" borderId="43" xfId="0" applyNumberFormat="1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6" fillId="3" borderId="52" xfId="0" applyFont="1" applyFill="1" applyBorder="1" applyAlignment="1">
      <alignment horizontal="center" vertical="center" wrapText="1"/>
    </xf>
    <xf numFmtId="0" fontId="17" fillId="5" borderId="53" xfId="0" applyFont="1" applyFill="1" applyBorder="1" applyAlignment="1">
      <alignment horizontal="center" vertical="center"/>
    </xf>
    <xf numFmtId="0" fontId="18" fillId="5" borderId="54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17" borderId="44" xfId="0" applyFont="1" applyFill="1" applyBorder="1" applyAlignment="1">
      <alignment horizontal="center" vertical="center" wrapText="1"/>
    </xf>
    <xf numFmtId="0" fontId="16" fillId="12" borderId="52" xfId="0" applyFont="1" applyFill="1" applyBorder="1" applyAlignment="1">
      <alignment horizontal="center" vertical="center" wrapText="1"/>
    </xf>
    <xf numFmtId="0" fontId="18" fillId="5" borderId="57" xfId="0" applyFont="1" applyFill="1" applyBorder="1" applyAlignment="1">
      <alignment horizontal="center" vertical="center"/>
    </xf>
    <xf numFmtId="0" fontId="19" fillId="5" borderId="54" xfId="0" applyFont="1" applyFill="1" applyBorder="1" applyAlignment="1">
      <alignment horizontal="center" vertical="center"/>
    </xf>
    <xf numFmtId="0" fontId="8" fillId="9" borderId="44" xfId="0" applyFont="1" applyFill="1" applyBorder="1" applyAlignment="1">
      <alignment horizontal="center" vertical="center" wrapText="1"/>
    </xf>
    <xf numFmtId="0" fontId="16" fillId="13" borderId="52" xfId="0" applyFont="1" applyFill="1" applyBorder="1" applyAlignment="1">
      <alignment horizontal="center" vertical="center" wrapText="1"/>
    </xf>
    <xf numFmtId="0" fontId="19" fillId="5" borderId="57" xfId="0" applyFont="1" applyFill="1" applyBorder="1" applyAlignment="1">
      <alignment horizontal="center" vertical="center"/>
    </xf>
    <xf numFmtId="0" fontId="20" fillId="5" borderId="54" xfId="0" applyFont="1" applyFill="1" applyBorder="1" applyAlignment="1">
      <alignment horizontal="center" vertical="center"/>
    </xf>
    <xf numFmtId="0" fontId="8" fillId="7" borderId="58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  <xf numFmtId="9" fontId="8" fillId="5" borderId="61" xfId="0" applyNumberFormat="1" applyFont="1" applyFill="1" applyBorder="1" applyAlignment="1">
      <alignment horizontal="center" vertical="center" wrapText="1"/>
    </xf>
    <xf numFmtId="0" fontId="15" fillId="4" borderId="62" xfId="0" applyFont="1" applyFill="1" applyBorder="1" applyAlignment="1">
      <alignment horizontal="center" vertical="center" wrapText="1"/>
    </xf>
    <xf numFmtId="0" fontId="16" fillId="14" borderId="67" xfId="0" applyFont="1" applyFill="1" applyBorder="1" applyAlignment="1">
      <alignment horizontal="center" vertical="center" wrapText="1"/>
    </xf>
    <xf numFmtId="0" fontId="17" fillId="5" borderId="68" xfId="0" applyFont="1" applyFill="1" applyBorder="1" applyAlignment="1">
      <alignment horizontal="center" vertical="center"/>
    </xf>
    <xf numFmtId="0" fontId="18" fillId="5" borderId="69" xfId="0" applyFont="1" applyFill="1" applyBorder="1" applyAlignment="1">
      <alignment horizontal="center" vertical="center"/>
    </xf>
    <xf numFmtId="0" fontId="19" fillId="5" borderId="69" xfId="0" applyFont="1" applyFill="1" applyBorder="1" applyAlignment="1">
      <alignment horizontal="center" vertical="center"/>
    </xf>
    <xf numFmtId="0" fontId="20" fillId="5" borderId="69" xfId="0" applyFont="1" applyFill="1" applyBorder="1" applyAlignment="1">
      <alignment horizontal="center" vertical="center"/>
    </xf>
    <xf numFmtId="0" fontId="21" fillId="5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Alignment="1"/>
    <xf numFmtId="164" fontId="1" fillId="4" borderId="0" xfId="0" applyNumberFormat="1" applyFont="1" applyFill="1"/>
    <xf numFmtId="0" fontId="14" fillId="10" borderId="16" xfId="0" applyFont="1" applyFill="1" applyBorder="1" applyAlignment="1">
      <alignment horizontal="center" vertical="center" wrapText="1"/>
    </xf>
    <xf numFmtId="0" fontId="15" fillId="4" borderId="74" xfId="0" applyFont="1" applyFill="1" applyBorder="1" applyAlignment="1">
      <alignment horizontal="center" vertical="center" wrapText="1"/>
    </xf>
    <xf numFmtId="0" fontId="15" fillId="4" borderId="75" xfId="0" applyFont="1" applyFill="1" applyBorder="1" applyAlignment="1">
      <alignment horizontal="center" vertical="center" wrapText="1"/>
    </xf>
    <xf numFmtId="0" fontId="15" fillId="4" borderId="76" xfId="0" applyFont="1" applyFill="1" applyBorder="1" applyAlignment="1">
      <alignment horizontal="center" vertical="center" wrapText="1"/>
    </xf>
    <xf numFmtId="0" fontId="22" fillId="14" borderId="77" xfId="0" applyFont="1" applyFill="1" applyBorder="1" applyAlignment="1">
      <alignment horizontal="center" vertical="center"/>
    </xf>
    <xf numFmtId="0" fontId="1" fillId="4" borderId="0" xfId="0" applyFont="1" applyFill="1" applyAlignment="1">
      <alignment wrapText="1"/>
    </xf>
    <xf numFmtId="0" fontId="24" fillId="12" borderId="78" xfId="0" applyFont="1" applyFill="1" applyBorder="1" applyAlignment="1">
      <alignment horizontal="center" vertical="center"/>
    </xf>
    <xf numFmtId="0" fontId="24" fillId="3" borderId="78" xfId="0" applyFont="1" applyFill="1" applyBorder="1" applyAlignment="1">
      <alignment horizontal="center" vertical="center"/>
    </xf>
    <xf numFmtId="0" fontId="24" fillId="7" borderId="79" xfId="0" applyFont="1" applyFill="1" applyBorder="1" applyAlignment="1">
      <alignment horizontal="center" vertical="center"/>
    </xf>
    <xf numFmtId="0" fontId="24" fillId="12" borderId="104" xfId="0" applyFont="1" applyFill="1" applyBorder="1" applyAlignment="1">
      <alignment horizontal="center" vertical="center"/>
    </xf>
    <xf numFmtId="0" fontId="26" fillId="12" borderId="80" xfId="0" applyFont="1" applyFill="1" applyBorder="1" applyAlignment="1">
      <alignment horizontal="center" vertical="center" wrapText="1"/>
    </xf>
    <xf numFmtId="0" fontId="26" fillId="12" borderId="81" xfId="0" applyFont="1" applyFill="1" applyBorder="1" applyAlignment="1">
      <alignment horizontal="center" vertical="center" wrapText="1"/>
    </xf>
    <xf numFmtId="0" fontId="27" fillId="13" borderId="81" xfId="0" applyFont="1" applyFill="1" applyBorder="1" applyAlignment="1">
      <alignment horizontal="center" vertical="center" wrapText="1"/>
    </xf>
    <xf numFmtId="0" fontId="22" fillId="8" borderId="81" xfId="0" applyFont="1" applyFill="1" applyBorder="1" applyAlignment="1">
      <alignment horizontal="center" vertical="center" wrapText="1"/>
    </xf>
    <xf numFmtId="0" fontId="23" fillId="15" borderId="82" xfId="0" applyFont="1" applyFill="1" applyBorder="1" applyAlignment="1">
      <alignment horizontal="center" vertical="center" wrapText="1"/>
    </xf>
    <xf numFmtId="0" fontId="24" fillId="3" borderId="103" xfId="0" applyFont="1" applyFill="1" applyBorder="1" applyAlignment="1">
      <alignment horizontal="center" vertical="center"/>
    </xf>
    <xf numFmtId="0" fontId="28" fillId="3" borderId="49" xfId="0" applyFont="1" applyFill="1" applyBorder="1" applyAlignment="1">
      <alignment horizontal="center" vertical="center" wrapText="1"/>
    </xf>
    <xf numFmtId="0" fontId="26" fillId="12" borderId="55" xfId="0" applyFont="1" applyFill="1" applyBorder="1" applyAlignment="1">
      <alignment horizontal="center" vertical="center" wrapText="1"/>
    </xf>
    <xf numFmtId="0" fontId="27" fillId="13" borderId="55" xfId="0" applyFont="1" applyFill="1" applyBorder="1" applyAlignment="1">
      <alignment horizontal="center" vertical="center" wrapText="1"/>
    </xf>
    <xf numFmtId="0" fontId="22" fillId="8" borderId="55" xfId="0" applyFont="1" applyFill="1" applyBorder="1" applyAlignment="1">
      <alignment horizontal="center" vertical="center" wrapText="1"/>
    </xf>
    <xf numFmtId="0" fontId="22" fillId="8" borderId="84" xfId="0" applyFont="1" applyFill="1" applyBorder="1" applyAlignment="1">
      <alignment horizontal="center" vertical="center" wrapText="1"/>
    </xf>
    <xf numFmtId="0" fontId="27" fillId="13" borderId="84" xfId="0" applyFont="1" applyFill="1" applyBorder="1" applyAlignment="1">
      <alignment horizontal="center" vertical="center" wrapText="1"/>
    </xf>
    <xf numFmtId="0" fontId="29" fillId="7" borderId="49" xfId="0" applyFont="1" applyFill="1" applyBorder="1" applyAlignment="1">
      <alignment horizontal="center" vertical="center" wrapText="1"/>
    </xf>
    <xf numFmtId="0" fontId="28" fillId="3" borderId="55" xfId="0" applyFont="1" applyFill="1" applyBorder="1" applyAlignment="1">
      <alignment horizontal="center" vertical="center" wrapText="1"/>
    </xf>
    <xf numFmtId="0" fontId="26" fillId="12" borderId="8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right"/>
    </xf>
    <xf numFmtId="0" fontId="29" fillId="7" borderId="85" xfId="0" applyFont="1" applyFill="1" applyBorder="1" applyAlignment="1">
      <alignment horizontal="center" vertical="center" wrapText="1"/>
    </xf>
    <xf numFmtId="0" fontId="29" fillId="7" borderId="86" xfId="0" applyFont="1" applyFill="1" applyBorder="1" applyAlignment="1">
      <alignment horizontal="center" vertical="center" wrapText="1"/>
    </xf>
    <xf numFmtId="0" fontId="28" fillId="3" borderId="86" xfId="0" applyFont="1" applyFill="1" applyBorder="1" applyAlignment="1">
      <alignment horizontal="center" vertical="center" wrapText="1"/>
    </xf>
    <xf numFmtId="0" fontId="26" fillId="12" borderId="87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/>
    </xf>
    <xf numFmtId="0" fontId="1" fillId="4" borderId="88" xfId="0" applyFont="1" applyFill="1" applyBorder="1" applyAlignment="1">
      <alignment vertical="center"/>
    </xf>
    <xf numFmtId="1" fontId="10" fillId="11" borderId="12" xfId="0" applyNumberFormat="1" applyFont="1" applyFill="1" applyBorder="1" applyAlignment="1">
      <alignment horizontal="left" vertical="center" textRotation="90" wrapText="1"/>
    </xf>
    <xf numFmtId="0" fontId="8" fillId="0" borderId="0" xfId="0" applyFont="1" applyAlignment="1">
      <alignment horizontal="left" vertical="center"/>
    </xf>
    <xf numFmtId="0" fontId="1" fillId="27" borderId="89" xfId="0" applyFont="1" applyFill="1" applyBorder="1" applyAlignment="1" applyProtection="1">
      <alignment horizontal="left" vertical="center" wrapText="1"/>
    </xf>
    <xf numFmtId="0" fontId="1" fillId="10" borderId="89" xfId="0" applyNumberFormat="1" applyFont="1" applyFill="1" applyBorder="1" applyAlignment="1">
      <alignment horizontal="left" vertical="center" wrapText="1"/>
    </xf>
    <xf numFmtId="0" fontId="1" fillId="27" borderId="89" xfId="0" applyFont="1" applyFill="1" applyBorder="1" applyAlignment="1" applyProtection="1">
      <alignment horizontal="left" vertical="center" wrapText="1"/>
    </xf>
    <xf numFmtId="0" fontId="1" fillId="27" borderId="89" xfId="0" applyFont="1" applyFill="1" applyBorder="1" applyAlignment="1" applyProtection="1">
      <alignment horizontal="left" vertical="center" wrapText="1"/>
    </xf>
    <xf numFmtId="0" fontId="3" fillId="21" borderId="8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0" fontId="3" fillId="20" borderId="89" xfId="0" applyFont="1" applyFill="1" applyBorder="1" applyAlignment="1">
      <alignment horizontal="center" vertical="center" wrapText="1"/>
    </xf>
    <xf numFmtId="0" fontId="3" fillId="20" borderId="92" xfId="0" applyFont="1" applyFill="1" applyBorder="1" applyAlignment="1">
      <alignment horizontal="center" vertical="center" wrapText="1"/>
    </xf>
    <xf numFmtId="0" fontId="3" fillId="19" borderId="93" xfId="0" applyFont="1" applyFill="1" applyBorder="1"/>
    <xf numFmtId="0" fontId="3" fillId="19" borderId="94" xfId="0" applyFont="1" applyFill="1" applyBorder="1"/>
    <xf numFmtId="0" fontId="3" fillId="18" borderId="89" xfId="0" applyFont="1" applyFill="1" applyBorder="1" applyAlignment="1">
      <alignment horizontal="center" vertical="center" wrapText="1"/>
    </xf>
    <xf numFmtId="0" fontId="3" fillId="19" borderId="89" xfId="0" applyFont="1" applyFill="1" applyBorder="1"/>
    <xf numFmtId="0" fontId="1" fillId="5" borderId="89" xfId="0" applyFont="1" applyFill="1" applyBorder="1" applyAlignment="1" applyProtection="1">
      <alignment vertical="center" wrapText="1"/>
      <protection locked="0"/>
    </xf>
    <xf numFmtId="0" fontId="1" fillId="0" borderId="89" xfId="0" applyFont="1" applyBorder="1" applyProtection="1">
      <protection locked="0"/>
    </xf>
    <xf numFmtId="0" fontId="1" fillId="0" borderId="89" xfId="0" applyFont="1" applyFill="1" applyBorder="1" applyAlignment="1" applyProtection="1">
      <alignment horizontal="left" vertical="top" wrapText="1"/>
      <protection locked="0"/>
    </xf>
    <xf numFmtId="0" fontId="1" fillId="0" borderId="89" xfId="0" applyFont="1" applyFill="1" applyBorder="1" applyProtection="1">
      <protection locked="0"/>
    </xf>
    <xf numFmtId="0" fontId="1" fillId="5" borderId="89" xfId="0" applyFont="1" applyFill="1" applyBorder="1" applyAlignment="1" applyProtection="1">
      <alignment horizontal="left" vertical="center" wrapText="1"/>
      <protection locked="0"/>
    </xf>
    <xf numFmtId="0" fontId="2" fillId="22" borderId="89" xfId="0" applyFont="1" applyFill="1" applyBorder="1" applyAlignment="1">
      <alignment horizontal="center" vertical="center" wrapText="1"/>
    </xf>
    <xf numFmtId="0" fontId="2" fillId="24" borderId="89" xfId="0" applyFont="1" applyFill="1" applyBorder="1" applyAlignment="1">
      <alignment horizontal="center" vertical="center" wrapText="1"/>
    </xf>
    <xf numFmtId="0" fontId="2" fillId="28" borderId="89" xfId="0" applyFont="1" applyFill="1" applyBorder="1" applyAlignment="1">
      <alignment horizontal="center" vertical="center" wrapText="1"/>
    </xf>
    <xf numFmtId="0" fontId="1" fillId="5" borderId="100" xfId="0" applyFont="1" applyFill="1" applyBorder="1" applyAlignment="1" applyProtection="1">
      <alignment horizontal="left" vertical="center" wrapText="1"/>
      <protection locked="0"/>
    </xf>
    <xf numFmtId="0" fontId="1" fillId="5" borderId="102" xfId="0" applyFont="1" applyFill="1" applyBorder="1" applyAlignment="1" applyProtection="1">
      <alignment horizontal="left" vertical="center" wrapText="1"/>
      <protection locked="0"/>
    </xf>
    <xf numFmtId="0" fontId="3" fillId="18" borderId="101" xfId="0" applyFont="1" applyFill="1" applyBorder="1" applyAlignment="1">
      <alignment horizontal="center" vertical="center" wrapText="1"/>
    </xf>
    <xf numFmtId="0" fontId="3" fillId="18" borderId="89" xfId="0" applyFont="1" applyFill="1" applyBorder="1"/>
    <xf numFmtId="0" fontId="1" fillId="27" borderId="89" xfId="0" applyFont="1" applyFill="1" applyBorder="1" applyAlignment="1" applyProtection="1">
      <alignment horizontal="left" vertical="center" wrapText="1"/>
    </xf>
    <xf numFmtId="0" fontId="3" fillId="21" borderId="100" xfId="0" applyFont="1" applyFill="1" applyBorder="1" applyAlignment="1" applyProtection="1">
      <alignment horizontal="center" vertical="center" wrapText="1"/>
    </xf>
    <xf numFmtId="0" fontId="3" fillId="21" borderId="102" xfId="0" applyFont="1" applyFill="1" applyBorder="1" applyAlignment="1" applyProtection="1">
      <alignment horizontal="center" vertical="center" wrapText="1"/>
    </xf>
    <xf numFmtId="0" fontId="3" fillId="21" borderId="101" xfId="0" applyFont="1" applyFill="1" applyBorder="1" applyAlignment="1" applyProtection="1">
      <alignment horizontal="center" vertical="center" wrapText="1"/>
    </xf>
    <xf numFmtId="0" fontId="3" fillId="21" borderId="89" xfId="0" applyFont="1" applyFill="1" applyBorder="1" applyAlignment="1" applyProtection="1">
      <alignment horizontal="center" vertical="center" wrapText="1"/>
    </xf>
    <xf numFmtId="0" fontId="3" fillId="21" borderId="89" xfId="0" applyFont="1" applyFill="1" applyBorder="1" applyAlignment="1" applyProtection="1">
      <alignment horizontal="center" wrapText="1"/>
    </xf>
    <xf numFmtId="0" fontId="3" fillId="21" borderId="98" xfId="0" applyFont="1" applyFill="1" applyBorder="1" applyAlignment="1" applyProtection="1">
      <alignment horizontal="center" vertical="center" wrapText="1"/>
    </xf>
    <xf numFmtId="0" fontId="3" fillId="21" borderId="90" xfId="0" applyFont="1" applyFill="1" applyBorder="1" applyAlignment="1" applyProtection="1">
      <alignment horizontal="center" vertical="center" wrapText="1"/>
    </xf>
    <xf numFmtId="0" fontId="3" fillId="21" borderId="99" xfId="0" applyFont="1" applyFill="1" applyBorder="1" applyAlignment="1" applyProtection="1">
      <alignment horizontal="center" vertical="center" wrapText="1"/>
    </xf>
    <xf numFmtId="0" fontId="2" fillId="26" borderId="89" xfId="0" applyFont="1" applyFill="1" applyBorder="1" applyAlignment="1" applyProtection="1">
      <alignment horizontal="center" vertical="center" wrapText="1"/>
    </xf>
    <xf numFmtId="0" fontId="3" fillId="21" borderId="100" xfId="0" applyFont="1" applyFill="1" applyBorder="1" applyAlignment="1">
      <alignment horizontal="center" vertical="center" wrapText="1"/>
    </xf>
    <xf numFmtId="0" fontId="3" fillId="21" borderId="101" xfId="0" applyFont="1" applyFill="1" applyBorder="1" applyAlignment="1">
      <alignment horizontal="center" vertical="center" wrapText="1"/>
    </xf>
    <xf numFmtId="14" fontId="1" fillId="0" borderId="89" xfId="0" applyNumberFormat="1" applyFont="1" applyFill="1" applyBorder="1" applyAlignment="1" applyProtection="1">
      <alignment horizontal="left" vertical="center" wrapText="1"/>
    </xf>
    <xf numFmtId="0" fontId="1" fillId="0" borderId="89" xfId="0" applyFont="1" applyFill="1" applyBorder="1" applyAlignment="1" applyProtection="1">
      <alignment horizontal="left" vertical="center" wrapText="1"/>
    </xf>
    <xf numFmtId="0" fontId="3" fillId="21" borderId="100" xfId="0" applyFont="1" applyFill="1" applyBorder="1" applyAlignment="1">
      <alignment horizontal="right" vertical="center"/>
    </xf>
    <xf numFmtId="0" fontId="3" fillId="21" borderId="102" xfId="0" applyFont="1" applyFill="1" applyBorder="1" applyAlignment="1">
      <alignment horizontal="right" vertical="center"/>
    </xf>
    <xf numFmtId="0" fontId="3" fillId="21" borderId="102" xfId="0" applyFont="1" applyFill="1" applyBorder="1" applyAlignment="1">
      <alignment horizontal="left" vertical="center"/>
    </xf>
    <xf numFmtId="0" fontId="3" fillId="21" borderId="101" xfId="0" applyFont="1" applyFill="1" applyBorder="1" applyAlignment="1">
      <alignment horizontal="left" vertical="center"/>
    </xf>
    <xf numFmtId="0" fontId="3" fillId="21" borderId="89" xfId="0" applyFont="1" applyFill="1" applyBorder="1" applyAlignment="1">
      <alignment horizontal="center" vertical="center" wrapText="1"/>
    </xf>
    <xf numFmtId="0" fontId="5" fillId="21" borderId="89" xfId="0" applyFont="1" applyFill="1" applyBorder="1"/>
    <xf numFmtId="0" fontId="4" fillId="21" borderId="89" xfId="0" applyFont="1" applyFill="1" applyBorder="1" applyAlignment="1">
      <alignment horizontal="center" vertical="center" wrapText="1"/>
    </xf>
    <xf numFmtId="0" fontId="4" fillId="21" borderId="89" xfId="0" applyFont="1" applyFill="1" applyBorder="1" applyAlignment="1">
      <alignment horizontal="left" vertical="center" wrapText="1"/>
    </xf>
    <xf numFmtId="0" fontId="5" fillId="21" borderId="89" xfId="0" applyFont="1" applyFill="1" applyBorder="1" applyAlignment="1">
      <alignment horizontal="left" wrapText="1"/>
    </xf>
    <xf numFmtId="0" fontId="3" fillId="21" borderId="98" xfId="0" applyFont="1" applyFill="1" applyBorder="1" applyAlignment="1">
      <alignment horizontal="center" vertical="center"/>
    </xf>
    <xf numFmtId="0" fontId="3" fillId="21" borderId="90" xfId="0" applyFont="1" applyFill="1" applyBorder="1" applyAlignment="1">
      <alignment horizontal="center" vertical="center"/>
    </xf>
    <xf numFmtId="0" fontId="3" fillId="21" borderId="99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1" fillId="0" borderId="25" xfId="0" applyFont="1" applyBorder="1"/>
    <xf numFmtId="0" fontId="12" fillId="4" borderId="19" xfId="0" applyFont="1" applyFill="1" applyBorder="1" applyAlignment="1">
      <alignment horizontal="center" vertical="center" textRotation="90"/>
    </xf>
    <xf numFmtId="0" fontId="1" fillId="0" borderId="83" xfId="0" applyFont="1" applyBorder="1"/>
    <xf numFmtId="0" fontId="12" fillId="4" borderId="16" xfId="0" applyFont="1" applyFill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4" borderId="0" xfId="0" applyFont="1" applyFill="1"/>
    <xf numFmtId="0" fontId="8" fillId="0" borderId="0" xfId="0" applyFont="1" applyAlignment="1"/>
    <xf numFmtId="0" fontId="13" fillId="6" borderId="16" xfId="0" applyFont="1" applyFill="1" applyBorder="1" applyAlignment="1">
      <alignment horizontal="center" vertical="center"/>
    </xf>
    <xf numFmtId="0" fontId="23" fillId="8" borderId="16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/>
    </xf>
    <xf numFmtId="0" fontId="1" fillId="0" borderId="49" xfId="0" applyFont="1" applyBorder="1"/>
    <xf numFmtId="0" fontId="15" fillId="4" borderId="48" xfId="0" applyFont="1" applyFill="1" applyBorder="1" applyAlignment="1">
      <alignment horizontal="center" vertical="center" wrapText="1"/>
    </xf>
    <xf numFmtId="0" fontId="1" fillId="0" borderId="51" xfId="0" applyFont="1" applyBorder="1"/>
    <xf numFmtId="0" fontId="25" fillId="15" borderId="16" xfId="0" applyFont="1" applyFill="1" applyBorder="1" applyAlignment="1">
      <alignment horizontal="center" vertical="center" wrapText="1"/>
    </xf>
    <xf numFmtId="0" fontId="1" fillId="4" borderId="65" xfId="0" applyFont="1" applyFill="1" applyBorder="1" applyAlignment="1">
      <alignment horizontal="center" vertical="center"/>
    </xf>
    <xf numFmtId="0" fontId="1" fillId="0" borderId="64" xfId="0" applyFont="1" applyBorder="1"/>
    <xf numFmtId="0" fontId="15" fillId="4" borderId="63" xfId="0" applyFont="1" applyFill="1" applyBorder="1" applyAlignment="1">
      <alignment horizontal="center" vertical="center" wrapText="1"/>
    </xf>
    <xf numFmtId="0" fontId="1" fillId="0" borderId="66" xfId="0" applyFont="1" applyBorder="1"/>
    <xf numFmtId="0" fontId="23" fillId="12" borderId="16" xfId="0" applyFont="1" applyFill="1" applyBorder="1" applyAlignment="1">
      <alignment horizontal="center" vertical="center" wrapText="1"/>
    </xf>
    <xf numFmtId="0" fontId="23" fillId="13" borderId="16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center" vertical="center" wrapText="1"/>
    </xf>
    <xf numFmtId="0" fontId="12" fillId="10" borderId="16" xfId="0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6" fillId="12" borderId="52" xfId="0" applyFont="1" applyFill="1" applyBorder="1" applyAlignment="1">
      <alignment horizontal="center" vertical="center" wrapText="1"/>
    </xf>
    <xf numFmtId="0" fontId="1" fillId="0" borderId="50" xfId="0" applyFont="1" applyBorder="1"/>
    <xf numFmtId="0" fontId="1" fillId="0" borderId="50" xfId="0" applyFont="1" applyBorder="1" applyAlignment="1">
      <alignment wrapText="1"/>
    </xf>
    <xf numFmtId="0" fontId="1" fillId="0" borderId="51" xfId="0" applyFont="1" applyBorder="1" applyAlignment="1">
      <alignment wrapText="1"/>
    </xf>
    <xf numFmtId="0" fontId="16" fillId="13" borderId="52" xfId="0" applyFont="1" applyFill="1" applyBorder="1" applyAlignment="1">
      <alignment horizontal="center" vertical="center" wrapText="1"/>
    </xf>
    <xf numFmtId="0" fontId="16" fillId="14" borderId="67" xfId="0" applyFont="1" applyFill="1" applyBorder="1" applyAlignment="1">
      <alignment horizontal="center" vertical="center" wrapText="1"/>
    </xf>
    <xf numFmtId="0" fontId="1" fillId="0" borderId="65" xfId="0" applyFont="1" applyBorder="1"/>
    <xf numFmtId="0" fontId="15" fillId="4" borderId="34" xfId="0" applyFont="1" applyFill="1" applyBorder="1" applyAlignment="1">
      <alignment horizontal="center" vertical="center" wrapText="1"/>
    </xf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23" fillId="3" borderId="16" xfId="0" applyFont="1" applyFill="1" applyBorder="1" applyAlignment="1">
      <alignment horizontal="center" vertical="center" wrapText="1"/>
    </xf>
    <xf numFmtId="0" fontId="15" fillId="4" borderId="65" xfId="0" applyFont="1" applyFill="1" applyBorder="1" applyAlignment="1">
      <alignment horizontal="center" vertical="center" wrapText="1"/>
    </xf>
    <xf numFmtId="0" fontId="1" fillId="0" borderId="65" xfId="0" applyFont="1" applyBorder="1" applyAlignment="1">
      <alignment wrapText="1"/>
    </xf>
    <xf numFmtId="0" fontId="1" fillId="0" borderId="66" xfId="0" applyFont="1" applyBorder="1" applyAlignment="1">
      <alignment wrapText="1"/>
    </xf>
    <xf numFmtId="0" fontId="1" fillId="4" borderId="36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center" vertical="center" wrapText="1"/>
    </xf>
    <xf numFmtId="1" fontId="11" fillId="4" borderId="7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1" fontId="11" fillId="4" borderId="11" xfId="0" applyNumberFormat="1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3" fillId="6" borderId="13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14" fillId="10" borderId="19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6" fillId="7" borderId="38" xfId="0" applyFont="1" applyFill="1" applyBorder="1" applyAlignment="1">
      <alignment horizontal="center" vertical="center" wrapText="1"/>
    </xf>
    <xf numFmtId="0" fontId="1" fillId="0" borderId="72" xfId="0" applyFont="1" applyBorder="1"/>
    <xf numFmtId="0" fontId="1" fillId="0" borderId="73" xfId="0" applyFont="1" applyBorder="1"/>
    <xf numFmtId="0" fontId="16" fillId="3" borderId="52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5" fillId="4" borderId="36" xfId="0" applyFont="1" applyFill="1" applyBorder="1" applyAlignment="1">
      <alignment horizontal="center" vertical="center" wrapText="1"/>
    </xf>
    <xf numFmtId="0" fontId="3" fillId="0" borderId="90" xfId="0" applyFont="1" applyFill="1" applyBorder="1" applyAlignment="1">
      <alignment vertical="center"/>
    </xf>
  </cellXfs>
  <cellStyles count="1">
    <cellStyle name="Normal" xfId="0" builtinId="0"/>
  </cellStyles>
  <dxfs count="50">
    <dxf>
      <font>
        <color rgb="FF5B0F00"/>
      </font>
      <fill>
        <patternFill>
          <bgColor rgb="FFEA4335"/>
        </patternFill>
      </fill>
    </dxf>
    <dxf>
      <font>
        <color rgb="FF786000"/>
      </font>
      <fill>
        <patternFill>
          <bgColor rgb="FFFF9900"/>
        </patternFill>
      </fill>
    </dxf>
    <dxf>
      <font>
        <color rgb="FF7F6000"/>
      </font>
      <fill>
        <patternFill>
          <bgColor rgb="FFFFFF66"/>
        </patternFill>
      </fill>
    </dxf>
    <dxf>
      <font>
        <color rgb="FF003434"/>
      </font>
      <fill>
        <patternFill>
          <bgColor rgb="FF8CDC64"/>
        </patternFill>
      </fill>
    </dxf>
    <dxf>
      <font>
        <color rgb="FF004646"/>
      </font>
      <fill>
        <patternFill>
          <bgColor rgb="FFBEF000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006100"/>
      </font>
      <fill>
        <patternFill>
          <bgColor rgb="FF8CDC64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03434"/>
      </font>
      <fill>
        <patternFill patternType="solid">
          <fgColor rgb="FF8CDC64"/>
          <bgColor rgb="FF8CDC64"/>
        </patternFill>
      </fill>
    </dxf>
    <dxf>
      <font>
        <color rgb="FF7F6000"/>
      </font>
      <fill>
        <patternFill patternType="solid">
          <fgColor rgb="FFFFD700"/>
          <bgColor rgb="FFFFD700"/>
        </patternFill>
      </fill>
    </dxf>
    <dxf>
      <font>
        <color rgb="FF783F04"/>
      </font>
      <fill>
        <patternFill patternType="solid">
          <fgColor rgb="FFFF9900"/>
          <bgColor rgb="FFFF9900"/>
        </patternFill>
      </fill>
    </dxf>
    <dxf>
      <font>
        <color rgb="FF5B0F00"/>
      </font>
      <fill>
        <patternFill patternType="solid">
          <fgColor rgb="FFFF3300"/>
          <bgColor rgb="FFFF3300"/>
        </patternFill>
      </fill>
    </dxf>
    <dxf>
      <font>
        <color rgb="FF5B0F00"/>
      </font>
      <fill>
        <patternFill patternType="solid">
          <fgColor rgb="FFCA0000"/>
          <bgColor rgb="FFCA0000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03434"/>
      </font>
      <fill>
        <patternFill patternType="solid">
          <fgColor rgb="FF8CDC64"/>
          <bgColor rgb="FF8CDC64"/>
        </patternFill>
      </fill>
    </dxf>
    <dxf>
      <font>
        <color rgb="FF7F6000"/>
      </font>
      <fill>
        <patternFill patternType="solid">
          <fgColor rgb="FFFFD700"/>
          <bgColor rgb="FFFFD700"/>
        </patternFill>
      </fill>
    </dxf>
    <dxf>
      <font>
        <color rgb="FF783F04"/>
      </font>
      <fill>
        <patternFill patternType="solid">
          <fgColor rgb="FFFF9900"/>
          <bgColor rgb="FFFF9900"/>
        </patternFill>
      </fill>
    </dxf>
    <dxf>
      <font>
        <color rgb="FF5B0F00"/>
      </font>
      <fill>
        <patternFill patternType="solid">
          <fgColor rgb="FFFF3300"/>
          <bgColor rgb="FFFF3300"/>
        </patternFill>
      </fill>
    </dxf>
    <dxf>
      <font>
        <color rgb="FF5B0F00"/>
      </font>
      <fill>
        <patternFill patternType="solid">
          <fgColor rgb="FFCA0000"/>
          <bgColor rgb="FFCA0000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03434"/>
      </font>
      <fill>
        <patternFill patternType="solid">
          <fgColor rgb="FF8CDC64"/>
          <bgColor rgb="FF8CDC64"/>
        </patternFill>
      </fill>
    </dxf>
    <dxf>
      <font>
        <color rgb="FF7F6000"/>
      </font>
      <fill>
        <patternFill patternType="solid">
          <fgColor rgb="FFFFD700"/>
          <bgColor rgb="FFFFD700"/>
        </patternFill>
      </fill>
    </dxf>
    <dxf>
      <font>
        <color rgb="FF783F04"/>
      </font>
      <fill>
        <patternFill patternType="solid">
          <fgColor rgb="FFFF9900"/>
          <bgColor rgb="FFFF9900"/>
        </patternFill>
      </fill>
    </dxf>
    <dxf>
      <font>
        <color rgb="FF5B0F00"/>
      </font>
      <fill>
        <patternFill patternType="solid">
          <fgColor rgb="FFFF3300"/>
          <bgColor rgb="FFFF3300"/>
        </patternFill>
      </fill>
    </dxf>
    <dxf>
      <font>
        <color rgb="FF5B0F00"/>
      </font>
      <fill>
        <patternFill patternType="solid">
          <fgColor rgb="FFCA0000"/>
          <bgColor rgb="FFCA0000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006100"/>
      </font>
      <fill>
        <patternFill>
          <bgColor rgb="FF8CDC64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7F6000"/>
      </font>
      <fill>
        <patternFill patternType="solid">
          <fgColor rgb="FFFFFF66"/>
          <bgColor rgb="FFFFFF66"/>
        </patternFill>
      </fill>
    </dxf>
    <dxf>
      <font>
        <color rgb="FF5B0F00"/>
      </font>
      <fill>
        <patternFill patternType="solid">
          <fgColor rgb="FFEA4335"/>
          <bgColor rgb="FFEA4335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03434"/>
      </font>
      <fill>
        <patternFill patternType="solid">
          <fgColor rgb="FF8CDC64"/>
          <bgColor rgb="FF8CDC64"/>
        </patternFill>
      </fill>
    </dxf>
    <dxf>
      <font>
        <color rgb="FF7F6000"/>
      </font>
      <fill>
        <patternFill patternType="solid">
          <fgColor rgb="FFFFD700"/>
          <bgColor rgb="FFFFFF66"/>
        </patternFill>
      </fill>
    </dxf>
    <dxf>
      <font>
        <color rgb="FF783F04"/>
      </font>
      <fill>
        <patternFill patternType="solid">
          <fgColor rgb="FFFF9900"/>
          <bgColor rgb="FFFF9900"/>
        </patternFill>
      </fill>
    </dxf>
    <dxf>
      <font>
        <color rgb="FF5B0F00"/>
      </font>
      <fill>
        <patternFill patternType="solid">
          <fgColor rgb="FFFF3300"/>
          <bgColor rgb="FFFF3300"/>
        </patternFill>
      </fill>
    </dxf>
    <dxf>
      <font>
        <color rgb="FF5B0F00"/>
      </font>
      <fill>
        <patternFill patternType="solid">
          <fgColor rgb="FFCA0000"/>
          <bgColor rgb="FFCA0000"/>
        </patternFill>
      </fill>
    </dxf>
    <dxf>
      <font>
        <color rgb="FF660000"/>
      </font>
      <fill>
        <patternFill patternType="solid">
          <fgColor rgb="FFEA4335"/>
          <bgColor rgb="FFEA4335"/>
        </patternFill>
      </fill>
    </dxf>
    <dxf>
      <font>
        <color rgb="FF783F04"/>
      </font>
      <fill>
        <patternFill patternType="solid">
          <fgColor rgb="FFFEC063"/>
          <bgColor rgb="FFFEC063"/>
        </patternFill>
      </fill>
    </dxf>
    <dxf>
      <font>
        <color rgb="FF783F04"/>
      </font>
      <fill>
        <patternFill patternType="solid">
          <fgColor rgb="FFFFFF66"/>
          <bgColor rgb="FFFFFF66"/>
        </patternFill>
      </fill>
    </dxf>
    <dxf>
      <font>
        <color rgb="FF2A670B"/>
      </font>
      <fill>
        <patternFill patternType="solid">
          <fgColor rgb="FFA2E87F"/>
          <bgColor rgb="FFA2E87F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03434"/>
      </font>
      <fill>
        <patternFill patternType="solid">
          <fgColor rgb="FF8CDC64"/>
          <bgColor rgb="FF8CDC64"/>
        </patternFill>
      </fill>
    </dxf>
    <dxf>
      <font>
        <color rgb="FF7F6000"/>
      </font>
      <fill>
        <patternFill patternType="solid">
          <fgColor rgb="FFFFD700"/>
          <bgColor rgb="FFFFFF66"/>
        </patternFill>
      </fill>
    </dxf>
    <dxf>
      <font>
        <color rgb="FF783F04"/>
      </font>
      <fill>
        <patternFill patternType="solid">
          <fgColor rgb="FFFF9900"/>
          <bgColor rgb="FFFF9900"/>
        </patternFill>
      </fill>
    </dxf>
    <dxf>
      <font>
        <color rgb="FF5B0F00"/>
      </font>
      <fill>
        <patternFill patternType="solid">
          <fgColor rgb="FFFF3300"/>
          <bgColor rgb="FFFF3300"/>
        </patternFill>
      </fill>
    </dxf>
    <dxf>
      <font>
        <color rgb="FF5B0F00"/>
      </font>
      <fill>
        <patternFill patternType="solid">
          <fgColor rgb="FFCA0000"/>
          <bgColor rgb="FFCA0000"/>
        </patternFill>
      </fill>
    </dxf>
  </dxfs>
  <tableStyles count="0" defaultTableStyle="TableStyleMedium2" defaultPivotStyle="PivotStyleLight16"/>
  <colors>
    <mruColors>
      <color rgb="FFD9D9D9"/>
      <color rgb="FF004646"/>
      <color rgb="FFBEF000"/>
      <color rgb="FF003434"/>
      <color rgb="FF8CDC64"/>
      <color rgb="FFFFFF66"/>
      <color rgb="FF7F6000"/>
      <color rgb="FFFF9900"/>
      <color rgb="FF786000"/>
      <color rgb="FFEA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showGridLines="0" zoomScaleNormal="100" workbookViewId="0">
      <selection activeCell="C3" sqref="C3"/>
    </sheetView>
  </sheetViews>
  <sheetFormatPr defaultColWidth="9.1796875" defaultRowHeight="12.5"/>
  <cols>
    <col min="1" max="1" width="2.1796875" style="79" customWidth="1"/>
    <col min="2" max="2" width="2" style="82" bestFit="1" customWidth="1"/>
    <col min="3" max="3" width="88" style="79" customWidth="1"/>
    <col min="4" max="16384" width="9.1796875" style="79"/>
  </cols>
  <sheetData>
    <row r="2" spans="2:3" ht="12.75" customHeight="1">
      <c r="B2" s="181" t="s">
        <v>145</v>
      </c>
      <c r="C2" s="181"/>
    </row>
    <row r="3" spans="2:3" ht="14.25" customHeight="1">
      <c r="B3" s="81">
        <v>1</v>
      </c>
      <c r="C3" s="80" t="s">
        <v>149</v>
      </c>
    </row>
    <row r="4" spans="2:3" ht="15" customHeight="1">
      <c r="B4" s="81">
        <v>2</v>
      </c>
      <c r="C4" s="80" t="s">
        <v>148</v>
      </c>
    </row>
    <row r="5" spans="2:3" ht="13">
      <c r="B5" s="81">
        <v>3</v>
      </c>
      <c r="C5" s="80" t="s">
        <v>150</v>
      </c>
    </row>
    <row r="6" spans="2:3" ht="25.5">
      <c r="B6" s="81">
        <v>4</v>
      </c>
      <c r="C6" s="80" t="s">
        <v>147</v>
      </c>
    </row>
    <row r="7" spans="2:3" ht="13">
      <c r="B7" s="81">
        <v>5</v>
      </c>
      <c r="C7" s="80" t="s">
        <v>151</v>
      </c>
    </row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0"/>
  <sheetViews>
    <sheetView showGridLines="0" tabSelected="1" view="pageBreakPreview" topLeftCell="A6" zoomScaleNormal="100" zoomScaleSheetLayoutView="100" workbookViewId="0">
      <selection activeCell="C1" sqref="C1"/>
    </sheetView>
  </sheetViews>
  <sheetFormatPr defaultColWidth="12.54296875" defaultRowHeight="12.5"/>
  <cols>
    <col min="1" max="1" width="1.7265625" style="8" customWidth="1"/>
    <col min="2" max="2" width="1.453125" style="8" customWidth="1"/>
    <col min="3" max="3" width="21.26953125" style="32" bestFit="1" customWidth="1"/>
    <col min="4" max="4" width="38.7265625" style="8" customWidth="1"/>
    <col min="5" max="5" width="62.54296875" style="8" customWidth="1"/>
    <col min="6" max="6" width="32.7265625" style="8" hidden="1" customWidth="1"/>
    <col min="7" max="7" width="1.453125" style="8" customWidth="1" collapsed="1"/>
    <col min="8" max="8" width="1.6328125" style="8" customWidth="1"/>
    <col min="9" max="16384" width="12.54296875" style="8"/>
  </cols>
  <sheetData>
    <row r="1" spans="1:8">
      <c r="A1" s="4"/>
      <c r="B1" s="4"/>
      <c r="C1" s="23"/>
      <c r="D1" s="4"/>
      <c r="E1" s="4"/>
      <c r="F1" s="4"/>
      <c r="G1" s="4"/>
      <c r="H1" s="4"/>
    </row>
    <row r="2" spans="1:8" ht="13">
      <c r="A2" s="4"/>
      <c r="B2" s="182" t="s">
        <v>130</v>
      </c>
      <c r="C2" s="183"/>
      <c r="D2" s="183"/>
      <c r="E2" s="183"/>
      <c r="F2" s="183"/>
      <c r="G2" s="184"/>
      <c r="H2" s="4"/>
    </row>
    <row r="3" spans="1:8">
      <c r="A3" s="4"/>
      <c r="B3" s="24"/>
      <c r="C3" s="25"/>
      <c r="D3" s="26"/>
      <c r="E3" s="26"/>
      <c r="F3" s="27"/>
      <c r="G3" s="28"/>
      <c r="H3" s="4"/>
    </row>
    <row r="4" spans="1:8" ht="13">
      <c r="A4" s="4"/>
      <c r="B4" s="5"/>
      <c r="C4" s="185" t="s">
        <v>99</v>
      </c>
      <c r="D4" s="186"/>
      <c r="E4" s="186"/>
      <c r="F4" s="6"/>
      <c r="G4" s="7"/>
      <c r="H4" s="4"/>
    </row>
    <row r="5" spans="1:8" ht="13">
      <c r="A5" s="4"/>
      <c r="B5" s="5"/>
      <c r="C5" s="60" t="s">
        <v>99</v>
      </c>
      <c r="D5" s="195" t="s">
        <v>166</v>
      </c>
      <c r="E5" s="196"/>
      <c r="F5" s="6"/>
      <c r="G5" s="7"/>
      <c r="H5" s="4"/>
    </row>
    <row r="6" spans="1:8" ht="13">
      <c r="A6" s="4"/>
      <c r="B6" s="5"/>
      <c r="C6" s="60" t="s">
        <v>126</v>
      </c>
      <c r="D6" s="199" t="s">
        <v>33</v>
      </c>
      <c r="E6" s="199"/>
      <c r="F6" s="6"/>
      <c r="G6" s="7"/>
      <c r="H6" s="4"/>
    </row>
    <row r="7" spans="1:8" ht="13">
      <c r="A7" s="4"/>
      <c r="B7" s="5"/>
      <c r="C7" s="60" t="s">
        <v>163</v>
      </c>
      <c r="D7" s="187" t="s">
        <v>162</v>
      </c>
      <c r="E7" s="188"/>
      <c r="F7" s="6"/>
      <c r="G7" s="7"/>
      <c r="H7" s="4"/>
    </row>
    <row r="8" spans="1:8" ht="25.5" customHeight="1">
      <c r="A8" s="4"/>
      <c r="B8" s="5"/>
      <c r="C8" s="60" t="s">
        <v>93</v>
      </c>
      <c r="D8" s="187" t="s">
        <v>164</v>
      </c>
      <c r="E8" s="188"/>
      <c r="F8" s="6"/>
      <c r="G8" s="7"/>
      <c r="H8" s="4"/>
    </row>
    <row r="9" spans="1:8" ht="13">
      <c r="A9" s="4"/>
      <c r="B9" s="5"/>
      <c r="C9" s="60" t="s">
        <v>94</v>
      </c>
      <c r="D9" s="187" t="s">
        <v>165</v>
      </c>
      <c r="E9" s="188"/>
      <c r="F9" s="6"/>
      <c r="G9" s="7"/>
      <c r="H9" s="4"/>
    </row>
    <row r="10" spans="1:8">
      <c r="A10" s="4"/>
      <c r="B10" s="5"/>
      <c r="C10" s="29"/>
      <c r="D10" s="30"/>
      <c r="E10" s="30"/>
      <c r="F10" s="31"/>
      <c r="G10" s="7"/>
      <c r="H10" s="4"/>
    </row>
    <row r="11" spans="1:8" ht="13">
      <c r="A11" s="4"/>
      <c r="B11" s="5"/>
      <c r="C11" s="197" t="s">
        <v>98</v>
      </c>
      <c r="D11" s="198"/>
      <c r="E11" s="198"/>
      <c r="F11" s="6"/>
      <c r="G11" s="7"/>
      <c r="H11" s="4"/>
    </row>
    <row r="12" spans="1:8">
      <c r="A12" s="4"/>
      <c r="B12" s="5"/>
      <c r="C12" s="29"/>
      <c r="D12" s="6"/>
      <c r="E12" s="6"/>
      <c r="F12" s="6"/>
      <c r="G12" s="7"/>
      <c r="H12" s="4"/>
    </row>
    <row r="13" spans="1:8" ht="13">
      <c r="A13" s="4"/>
      <c r="B13" s="5"/>
      <c r="C13" s="60" t="s">
        <v>98</v>
      </c>
      <c r="D13" s="191" t="s">
        <v>167</v>
      </c>
      <c r="E13" s="188"/>
      <c r="F13" s="6"/>
      <c r="G13" s="7"/>
      <c r="H13" s="4"/>
    </row>
    <row r="14" spans="1:8" ht="13">
      <c r="A14" s="4"/>
      <c r="B14" s="5"/>
      <c r="C14" s="60" t="s">
        <v>95</v>
      </c>
      <c r="D14" s="191" t="s">
        <v>157</v>
      </c>
      <c r="E14" s="188"/>
      <c r="F14" s="6"/>
      <c r="G14" s="7"/>
      <c r="H14" s="4"/>
    </row>
    <row r="15" spans="1:8" ht="67.5" customHeight="1">
      <c r="A15" s="4"/>
      <c r="B15" s="5"/>
      <c r="C15" s="60" t="s">
        <v>96</v>
      </c>
      <c r="D15" s="191" t="s">
        <v>219</v>
      </c>
      <c r="E15" s="188"/>
      <c r="F15" s="6"/>
      <c r="G15" s="7"/>
      <c r="H15" s="4"/>
    </row>
    <row r="16" spans="1:8" ht="13">
      <c r="A16" s="4"/>
      <c r="B16" s="5"/>
      <c r="C16" s="60" t="s">
        <v>97</v>
      </c>
      <c r="D16" s="191"/>
      <c r="E16" s="191"/>
      <c r="F16" s="6"/>
      <c r="G16" s="7"/>
      <c r="H16" s="4"/>
    </row>
    <row r="17" spans="1:8" ht="13">
      <c r="A17" s="4"/>
      <c r="B17" s="5"/>
      <c r="C17" s="194" t="s">
        <v>100</v>
      </c>
      <c r="D17" s="194"/>
      <c r="E17" s="194"/>
      <c r="F17" s="6"/>
      <c r="G17" s="7"/>
      <c r="H17" s="4"/>
    </row>
    <row r="18" spans="1:8" ht="15.5" customHeight="1">
      <c r="A18" s="4"/>
      <c r="B18" s="5"/>
      <c r="C18" s="61">
        <v>1</v>
      </c>
      <c r="D18" s="191" t="s">
        <v>158</v>
      </c>
      <c r="E18" s="191"/>
      <c r="F18" s="9" t="str">
        <f t="shared" ref="F18:F33" si="0">IF(D18="","",CONCATENATE(C18," - ",D18))</f>
        <v>1 - Formalização da demanda</v>
      </c>
      <c r="G18" s="7"/>
      <c r="H18" s="4"/>
    </row>
    <row r="19" spans="1:8" ht="14.5" customHeight="1">
      <c r="A19" s="4"/>
      <c r="B19" s="5"/>
      <c r="C19" s="61">
        <v>2</v>
      </c>
      <c r="D19" s="191" t="s">
        <v>229</v>
      </c>
      <c r="E19" s="191"/>
      <c r="F19" s="9" t="str">
        <f t="shared" si="0"/>
        <v>2 - Autorização de autoridade competente</v>
      </c>
      <c r="G19" s="7"/>
      <c r="H19" s="4"/>
    </row>
    <row r="20" spans="1:8" ht="15.5" customHeight="1">
      <c r="A20" s="4"/>
      <c r="B20" s="5"/>
      <c r="C20" s="61">
        <v>3</v>
      </c>
      <c r="D20" s="191" t="s">
        <v>228</v>
      </c>
      <c r="E20" s="191"/>
      <c r="F20" s="9" t="str">
        <f t="shared" si="0"/>
        <v>3 - Designação do agente de contratação/equipe de apoio/comissão de contratação</v>
      </c>
      <c r="G20" s="7"/>
      <c r="H20" s="4"/>
    </row>
    <row r="21" spans="1:8" ht="14.5" customHeight="1">
      <c r="A21" s="4"/>
      <c r="B21" s="5"/>
      <c r="C21" s="61">
        <v>4</v>
      </c>
      <c r="D21" s="191" t="s">
        <v>227</v>
      </c>
      <c r="E21" s="191"/>
      <c r="F21" s="9" t="str">
        <f t="shared" si="0"/>
        <v>4 - Previsão dos recursos orçamentários necessários</v>
      </c>
      <c r="G21" s="7"/>
      <c r="H21" s="4"/>
    </row>
    <row r="22" spans="1:8" ht="12.5" customHeight="1">
      <c r="A22" s="4"/>
      <c r="B22" s="5"/>
      <c r="C22" s="61">
        <v>5</v>
      </c>
      <c r="D22" s="191" t="s">
        <v>173</v>
      </c>
      <c r="E22" s="191"/>
      <c r="F22" s="9" t="str">
        <f t="shared" si="0"/>
        <v>5 - Elaboração do Estudo Técnico Preliminar</v>
      </c>
      <c r="G22" s="7"/>
      <c r="H22" s="4"/>
    </row>
    <row r="23" spans="1:8" ht="11.5" customHeight="1">
      <c r="A23" s="4"/>
      <c r="B23" s="5"/>
      <c r="C23" s="61">
        <v>6</v>
      </c>
      <c r="D23" s="191" t="s">
        <v>226</v>
      </c>
      <c r="E23" s="191"/>
      <c r="F23" s="9" t="str">
        <f t="shared" si="0"/>
        <v>6 - Elaboração do Termo de Referência ou Projeto Básico</v>
      </c>
      <c r="G23" s="7"/>
      <c r="H23" s="4"/>
    </row>
    <row r="24" spans="1:8" ht="12.5" customHeight="1">
      <c r="A24" s="4"/>
      <c r="B24" s="5"/>
      <c r="C24" s="61">
        <v>7</v>
      </c>
      <c r="D24" s="191" t="s">
        <v>225</v>
      </c>
      <c r="E24" s="191"/>
      <c r="F24" s="9" t="str">
        <f t="shared" si="0"/>
        <v>7 - Elaboração do edital e seus anexos</v>
      </c>
      <c r="G24" s="7"/>
      <c r="H24" s="4"/>
    </row>
    <row r="25" spans="1:8" ht="12.5" customHeight="1">
      <c r="A25" s="4"/>
      <c r="B25" s="5"/>
      <c r="C25" s="61">
        <v>8</v>
      </c>
      <c r="D25" s="191" t="s">
        <v>224</v>
      </c>
      <c r="E25" s="191"/>
      <c r="F25" s="9" t="str">
        <f t="shared" si="0"/>
        <v>8 - Parecer Jurídico/Nota Técnica</v>
      </c>
      <c r="G25" s="7"/>
      <c r="H25" s="4"/>
    </row>
    <row r="26" spans="1:8" ht="12.5" customHeight="1">
      <c r="A26" s="4"/>
      <c r="B26" s="5"/>
      <c r="C26" s="61">
        <v>9</v>
      </c>
      <c r="D26" s="191" t="s">
        <v>223</v>
      </c>
      <c r="E26" s="191"/>
      <c r="F26" s="9" t="str">
        <f t="shared" si="0"/>
        <v>9 - Divulgação do edital de licitação</v>
      </c>
      <c r="G26" s="7"/>
      <c r="H26" s="4"/>
    </row>
    <row r="27" spans="1:8" ht="12.5" customHeight="1">
      <c r="A27" s="4"/>
      <c r="B27" s="5"/>
      <c r="C27" s="61">
        <v>10</v>
      </c>
      <c r="D27" s="191" t="s">
        <v>222</v>
      </c>
      <c r="E27" s="191"/>
      <c r="F27" s="9" t="str">
        <f t="shared" si="0"/>
        <v>10 - Apresentação das propostas e lances (Dispensa/Inexigibilidade)</v>
      </c>
      <c r="G27" s="7"/>
      <c r="H27" s="4"/>
    </row>
    <row r="28" spans="1:8" ht="12.5" customHeight="1">
      <c r="A28" s="4"/>
      <c r="B28" s="5"/>
      <c r="C28" s="61">
        <v>11</v>
      </c>
      <c r="D28" s="191" t="s">
        <v>230</v>
      </c>
      <c r="E28" s="191"/>
      <c r="F28" s="9" t="str">
        <f t="shared" si="0"/>
        <v>11 - Julgamento (Dispensa/Inexigibilidade)</v>
      </c>
      <c r="G28" s="7"/>
      <c r="H28" s="4"/>
    </row>
    <row r="29" spans="1:8" ht="14.5" customHeight="1">
      <c r="A29" s="4"/>
      <c r="B29" s="5"/>
      <c r="C29" s="61">
        <v>12</v>
      </c>
      <c r="D29" s="191" t="s">
        <v>220</v>
      </c>
      <c r="E29" s="191"/>
      <c r="F29" s="9" t="str">
        <f t="shared" si="0"/>
        <v>12 - Habilitação (Dispensa/Inexigibilidade)</v>
      </c>
      <c r="G29" s="7"/>
      <c r="H29" s="4"/>
    </row>
    <row r="30" spans="1:8" ht="12.5" customHeight="1">
      <c r="A30" s="4"/>
      <c r="B30" s="5"/>
      <c r="C30" s="61">
        <v>13</v>
      </c>
      <c r="D30" s="191" t="s">
        <v>221</v>
      </c>
      <c r="E30" s="191"/>
      <c r="F30" s="9" t="str">
        <f t="shared" si="0"/>
        <v>13 - Homologação (Dispensa/Inexigibilidade)</v>
      </c>
      <c r="G30" s="7"/>
      <c r="H30" s="4"/>
    </row>
    <row r="31" spans="1:8">
      <c r="A31" s="4"/>
      <c r="B31" s="5"/>
      <c r="C31" s="61">
        <v>14</v>
      </c>
      <c r="D31" s="191" t="s">
        <v>178</v>
      </c>
      <c r="E31" s="191"/>
      <c r="F31" s="9" t="str">
        <f t="shared" si="0"/>
        <v>14 - Execução contratual</v>
      </c>
      <c r="G31" s="7"/>
      <c r="H31" s="4"/>
    </row>
    <row r="32" spans="1:8">
      <c r="A32" s="4"/>
      <c r="B32" s="5"/>
      <c r="C32" s="61">
        <v>15</v>
      </c>
      <c r="D32" s="191" t="s">
        <v>182</v>
      </c>
      <c r="E32" s="191"/>
      <c r="F32" s="9" t="str">
        <f t="shared" si="0"/>
        <v>15 - Fiscalização do contrato</v>
      </c>
      <c r="G32" s="7"/>
      <c r="H32" s="4"/>
    </row>
    <row r="33" spans="1:8" ht="16.5" customHeight="1">
      <c r="A33" s="4"/>
      <c r="B33" s="5"/>
      <c r="C33" s="61">
        <v>16</v>
      </c>
      <c r="D33" s="191" t="s">
        <v>185</v>
      </c>
      <c r="E33" s="191"/>
      <c r="F33" s="9" t="str">
        <f t="shared" si="0"/>
        <v>16 - Pagamento</v>
      </c>
      <c r="G33" s="7"/>
      <c r="H33" s="4"/>
    </row>
    <row r="34" spans="1:8" ht="13">
      <c r="A34" s="4"/>
      <c r="B34" s="5"/>
      <c r="C34" s="194" t="s">
        <v>101</v>
      </c>
      <c r="D34" s="194"/>
      <c r="E34" s="194"/>
      <c r="F34" s="6"/>
      <c r="G34" s="7"/>
      <c r="H34" s="4"/>
    </row>
    <row r="35" spans="1:8" ht="13">
      <c r="A35" s="4"/>
      <c r="B35" s="5"/>
      <c r="C35" s="193" t="s">
        <v>103</v>
      </c>
      <c r="D35" s="193"/>
      <c r="E35" s="77" t="s">
        <v>102</v>
      </c>
      <c r="F35" s="6"/>
      <c r="G35" s="7"/>
      <c r="H35" s="4"/>
    </row>
    <row r="36" spans="1:8">
      <c r="A36" s="4"/>
      <c r="B36" s="5"/>
      <c r="C36" s="189" t="s">
        <v>238</v>
      </c>
      <c r="D36" s="190"/>
      <c r="E36" s="189" t="s">
        <v>236</v>
      </c>
      <c r="F36" s="6"/>
      <c r="G36" s="7"/>
      <c r="H36" s="4"/>
    </row>
    <row r="37" spans="1:8">
      <c r="A37" s="4"/>
      <c r="B37" s="5"/>
      <c r="C37" s="190"/>
      <c r="D37" s="190"/>
      <c r="E37" s="190"/>
      <c r="F37" s="6"/>
      <c r="G37" s="7"/>
      <c r="H37" s="4"/>
    </row>
    <row r="38" spans="1:8">
      <c r="A38" s="4"/>
      <c r="B38" s="5"/>
      <c r="C38" s="190"/>
      <c r="D38" s="190"/>
      <c r="E38" s="190"/>
      <c r="F38" s="6"/>
      <c r="G38" s="7"/>
      <c r="H38" s="4"/>
    </row>
    <row r="39" spans="1:8">
      <c r="A39" s="4"/>
      <c r="B39" s="5"/>
      <c r="C39" s="190"/>
      <c r="D39" s="190"/>
      <c r="E39" s="190"/>
      <c r="F39" s="6"/>
      <c r="G39" s="7"/>
      <c r="H39" s="4"/>
    </row>
    <row r="40" spans="1:8">
      <c r="A40" s="4"/>
      <c r="B40" s="5"/>
      <c r="C40" s="190"/>
      <c r="D40" s="190"/>
      <c r="E40" s="190"/>
      <c r="F40" s="6"/>
      <c r="G40" s="7"/>
      <c r="H40" s="4"/>
    </row>
    <row r="41" spans="1:8">
      <c r="A41" s="4"/>
      <c r="B41" s="5"/>
      <c r="C41" s="190"/>
      <c r="D41" s="190"/>
      <c r="E41" s="190"/>
      <c r="F41" s="6"/>
      <c r="G41" s="7"/>
      <c r="H41" s="4"/>
    </row>
    <row r="42" spans="1:8" ht="13">
      <c r="A42" s="4"/>
      <c r="B42" s="5"/>
      <c r="C42" s="192" t="s">
        <v>104</v>
      </c>
      <c r="D42" s="192"/>
      <c r="E42" s="76" t="s">
        <v>105</v>
      </c>
      <c r="F42" s="6"/>
      <c r="G42" s="7"/>
      <c r="H42" s="4"/>
    </row>
    <row r="43" spans="1:8">
      <c r="A43" s="4"/>
      <c r="B43" s="5"/>
      <c r="C43" s="189" t="s">
        <v>237</v>
      </c>
      <c r="D43" s="190"/>
      <c r="E43" s="189" t="s">
        <v>239</v>
      </c>
      <c r="F43" s="6"/>
      <c r="G43" s="7"/>
      <c r="H43" s="4"/>
    </row>
    <row r="44" spans="1:8">
      <c r="A44" s="4"/>
      <c r="B44" s="5"/>
      <c r="C44" s="190"/>
      <c r="D44" s="190"/>
      <c r="E44" s="190"/>
      <c r="F44" s="6"/>
      <c r="G44" s="7"/>
      <c r="H44" s="4"/>
    </row>
    <row r="45" spans="1:8">
      <c r="A45" s="4"/>
      <c r="B45" s="5"/>
      <c r="C45" s="190"/>
      <c r="D45" s="190"/>
      <c r="E45" s="190"/>
      <c r="F45" s="6"/>
      <c r="G45" s="7"/>
      <c r="H45" s="4"/>
    </row>
    <row r="46" spans="1:8">
      <c r="A46" s="4"/>
      <c r="B46" s="5"/>
      <c r="C46" s="190"/>
      <c r="D46" s="190"/>
      <c r="E46" s="190"/>
      <c r="F46" s="6"/>
      <c r="G46" s="7"/>
      <c r="H46" s="4"/>
    </row>
    <row r="47" spans="1:8">
      <c r="A47" s="4"/>
      <c r="B47" s="5"/>
      <c r="C47" s="190"/>
      <c r="D47" s="190"/>
      <c r="E47" s="190"/>
      <c r="F47" s="6"/>
      <c r="G47" s="7"/>
      <c r="H47" s="4"/>
    </row>
    <row r="48" spans="1:8">
      <c r="A48" s="4"/>
      <c r="B48" s="5"/>
      <c r="C48" s="190"/>
      <c r="D48" s="190"/>
      <c r="E48" s="190"/>
      <c r="F48" s="6"/>
      <c r="G48" s="7"/>
      <c r="H48" s="4"/>
    </row>
    <row r="49" spans="1:8">
      <c r="A49" s="4"/>
      <c r="B49" s="10"/>
      <c r="C49" s="11"/>
      <c r="D49" s="12"/>
      <c r="E49" s="12"/>
      <c r="F49" s="12"/>
      <c r="G49" s="13"/>
      <c r="H49" s="4"/>
    </row>
    <row r="50" spans="1:8">
      <c r="A50" s="4"/>
      <c r="B50" s="4"/>
      <c r="C50" s="23"/>
      <c r="D50" s="4"/>
      <c r="E50" s="4"/>
      <c r="F50" s="4"/>
      <c r="G50" s="4"/>
      <c r="H50" s="4"/>
    </row>
  </sheetData>
  <mergeCells count="36">
    <mergeCell ref="D28:E28"/>
    <mergeCell ref="D7:E7"/>
    <mergeCell ref="D5:E5"/>
    <mergeCell ref="C11:E11"/>
    <mergeCell ref="D13:E13"/>
    <mergeCell ref="D6:E6"/>
    <mergeCell ref="D19:E19"/>
    <mergeCell ref="D15:E15"/>
    <mergeCell ref="D16:E16"/>
    <mergeCell ref="C17:E17"/>
    <mergeCell ref="D8:E8"/>
    <mergeCell ref="C42:D42"/>
    <mergeCell ref="C43:D48"/>
    <mergeCell ref="E43:E48"/>
    <mergeCell ref="D30:E30"/>
    <mergeCell ref="D31:E31"/>
    <mergeCell ref="D32:E32"/>
    <mergeCell ref="D33:E33"/>
    <mergeCell ref="C35:D35"/>
    <mergeCell ref="C34:E34"/>
    <mergeCell ref="B2:G2"/>
    <mergeCell ref="C4:E4"/>
    <mergeCell ref="D9:E9"/>
    <mergeCell ref="C36:D41"/>
    <mergeCell ref="E36:E41"/>
    <mergeCell ref="D24:E24"/>
    <mergeCell ref="D25:E25"/>
    <mergeCell ref="D26:E26"/>
    <mergeCell ref="D27:E27"/>
    <mergeCell ref="D29:E29"/>
    <mergeCell ref="D20:E20"/>
    <mergeCell ref="D18:E18"/>
    <mergeCell ref="D21:E21"/>
    <mergeCell ref="D22:E22"/>
    <mergeCell ref="D23:E23"/>
    <mergeCell ref="D14:E14"/>
  </mergeCells>
  <conditionalFormatting sqref="D6">
    <cfRule type="cellIs" dxfId="49" priority="1" operator="equal">
      <formula>"CRÍTICO"</formula>
    </cfRule>
  </conditionalFormatting>
  <conditionalFormatting sqref="D6">
    <cfRule type="cellIs" dxfId="48" priority="2" operator="equal">
      <formula>"MUITO ALTO"</formula>
    </cfRule>
  </conditionalFormatting>
  <conditionalFormatting sqref="D6">
    <cfRule type="cellIs" dxfId="47" priority="3" operator="equal">
      <formula>"ALTO"</formula>
    </cfRule>
  </conditionalFormatting>
  <conditionalFormatting sqref="D6">
    <cfRule type="cellIs" dxfId="46" priority="4" operator="equal">
      <formula>"MÉDIO"</formula>
    </cfRule>
  </conditionalFormatting>
  <conditionalFormatting sqref="D6">
    <cfRule type="cellIs" dxfId="45" priority="5" operator="equal">
      <formula>"BAIXO"</formula>
    </cfRule>
  </conditionalFormatting>
  <conditionalFormatting sqref="D6">
    <cfRule type="cellIs" dxfId="44" priority="6" operator="equal">
      <formula>"MUITO BAIXO"</formula>
    </cfRule>
  </conditionalFormatting>
  <dataValidations disablePrompts="1" count="1">
    <dataValidation type="list" allowBlank="1" sqref="D14">
      <formula1>"SIM,NÃO"</formula1>
    </dataValidation>
  </dataValidations>
  <pageMargins left="0.59" right="0.51181102362204722" top="1.52" bottom="0.78740157480314965" header="0.62" footer="0"/>
  <pageSetup paperSize="9" scale="72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Apoio!$H$21:$H$26</xm:f>
          </x14:formula1>
          <xm:sqref>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I13"/>
  <sheetViews>
    <sheetView showGridLines="0" topLeftCell="A4" zoomScale="80" zoomScaleNormal="80" workbookViewId="0">
      <pane ySplit="1" topLeftCell="A5" activePane="bottomLeft" state="frozen"/>
      <selection activeCell="A4" sqref="A4"/>
      <selection pane="bottomLeft" activeCell="C4" sqref="C4"/>
    </sheetView>
  </sheetViews>
  <sheetFormatPr defaultColWidth="12.54296875" defaultRowHeight="12.5"/>
  <cols>
    <col min="1" max="1" width="2" style="34" customWidth="1"/>
    <col min="2" max="2" width="3.1796875" style="34" hidden="1" customWidth="1"/>
    <col min="3" max="3" width="7.81640625" style="34" customWidth="1"/>
    <col min="4" max="4" width="23" style="34" customWidth="1"/>
    <col min="5" max="5" width="34.1796875" style="34" customWidth="1"/>
    <col min="6" max="6" width="22.54296875" style="34" customWidth="1"/>
    <col min="7" max="7" width="21.54296875" style="34" customWidth="1"/>
    <col min="8" max="8" width="2.1796875" style="34" customWidth="1"/>
    <col min="9" max="9" width="27.26953125" style="34" customWidth="1"/>
    <col min="10" max="10" width="8.7265625" style="34" customWidth="1"/>
    <col min="11" max="11" width="33.453125" style="34" customWidth="1"/>
    <col min="12" max="12" width="2.1796875" style="34" customWidth="1"/>
    <col min="13" max="13" width="4" style="34" customWidth="1"/>
    <col min="14" max="14" width="6.453125" style="34" customWidth="1"/>
    <col min="15" max="15" width="41.81640625" style="34" customWidth="1"/>
    <col min="16" max="16" width="3.26953125" style="34" customWidth="1"/>
    <col min="17" max="17" width="6.26953125" style="34" customWidth="1"/>
    <col min="18" max="18" width="33.26953125" style="34" customWidth="1"/>
    <col min="19" max="19" width="4.1796875" style="34" bestFit="1" customWidth="1"/>
    <col min="20" max="20" width="8.453125" style="34" customWidth="1"/>
    <col min="21" max="21" width="2.26953125" style="34" customWidth="1"/>
    <col min="22" max="22" width="10.1796875" style="34" customWidth="1"/>
    <col min="23" max="23" width="8.81640625" style="34" bestFit="1" customWidth="1"/>
    <col min="24" max="24" width="14.453125" style="34" customWidth="1"/>
    <col min="25" max="25" width="23.1796875" style="34" customWidth="1"/>
    <col min="26" max="26" width="15" style="34" bestFit="1" customWidth="1"/>
    <col min="27" max="27" width="16.1796875" style="34" customWidth="1"/>
    <col min="28" max="29" width="10.26953125" style="34" bestFit="1" customWidth="1"/>
    <col min="30" max="30" width="2" style="34" customWidth="1"/>
    <col min="31" max="31" width="10.54296875" style="34" customWidth="1"/>
    <col min="32" max="32" width="4.7265625" style="34" bestFit="1" customWidth="1"/>
    <col min="33" max="33" width="6.54296875" style="34" customWidth="1"/>
    <col min="34" max="16384" width="12.54296875" style="34"/>
  </cols>
  <sheetData>
    <row r="1" spans="1:35" s="33" customForma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35" s="33" customFormat="1">
      <c r="A2" s="40"/>
      <c r="B2" s="38"/>
      <c r="C2" s="38"/>
      <c r="D2" s="52"/>
      <c r="E2" s="38"/>
      <c r="F2" s="38"/>
      <c r="G2" s="39"/>
      <c r="H2" s="38"/>
      <c r="I2" s="39"/>
      <c r="J2" s="39"/>
      <c r="K2" s="39"/>
      <c r="L2" s="39"/>
    </row>
    <row r="3" spans="1:35" s="44" customFormat="1" ht="26">
      <c r="A3" s="41"/>
      <c r="B3" s="200" t="s">
        <v>112</v>
      </c>
      <c r="C3" s="201"/>
      <c r="D3" s="201"/>
      <c r="E3" s="201"/>
      <c r="F3" s="201"/>
      <c r="G3" s="202"/>
      <c r="H3" s="42"/>
      <c r="I3" s="203" t="s">
        <v>113</v>
      </c>
      <c r="J3" s="204"/>
      <c r="K3" s="204"/>
      <c r="L3" s="43"/>
      <c r="M3" s="205" t="s">
        <v>88</v>
      </c>
      <c r="N3" s="206"/>
      <c r="O3" s="206"/>
      <c r="P3" s="206"/>
      <c r="Q3" s="206"/>
      <c r="R3" s="206"/>
      <c r="S3" s="206"/>
      <c r="T3" s="207"/>
      <c r="V3" s="205" t="s">
        <v>127</v>
      </c>
      <c r="W3" s="206"/>
      <c r="X3" s="206"/>
      <c r="Y3" s="206"/>
      <c r="Z3" s="206"/>
      <c r="AA3" s="78" t="s">
        <v>146</v>
      </c>
      <c r="AB3" s="211"/>
      <c r="AC3" s="212"/>
      <c r="AE3" s="208" t="s">
        <v>12</v>
      </c>
      <c r="AF3" s="208"/>
      <c r="AG3" s="208"/>
    </row>
    <row r="4" spans="1:35" s="44" customFormat="1" ht="39">
      <c r="A4" s="41"/>
      <c r="B4" s="51" t="s">
        <v>135</v>
      </c>
      <c r="C4" s="179" t="s">
        <v>115</v>
      </c>
      <c r="D4" s="35" t="s">
        <v>0</v>
      </c>
      <c r="E4" s="35" t="s">
        <v>85</v>
      </c>
      <c r="F4" s="35" t="s">
        <v>9</v>
      </c>
      <c r="G4" s="35" t="s">
        <v>86</v>
      </c>
      <c r="H4" s="42"/>
      <c r="I4" s="35" t="s">
        <v>114</v>
      </c>
      <c r="J4" s="203" t="s">
        <v>116</v>
      </c>
      <c r="K4" s="203"/>
      <c r="L4" s="43"/>
      <c r="M4" s="203" t="s">
        <v>7</v>
      </c>
      <c r="N4" s="204"/>
      <c r="O4" s="204"/>
      <c r="P4" s="203" t="s">
        <v>8</v>
      </c>
      <c r="Q4" s="204"/>
      <c r="R4" s="204"/>
      <c r="S4" s="203" t="s">
        <v>13</v>
      </c>
      <c r="T4" s="203"/>
      <c r="V4" s="1" t="s">
        <v>14</v>
      </c>
      <c r="W4" s="209" t="s">
        <v>106</v>
      </c>
      <c r="X4" s="210"/>
      <c r="Y4" s="1" t="s">
        <v>107</v>
      </c>
      <c r="Z4" s="1" t="s">
        <v>108</v>
      </c>
      <c r="AA4" s="1" t="s">
        <v>138</v>
      </c>
      <c r="AB4" s="1" t="s">
        <v>110</v>
      </c>
      <c r="AC4" s="1" t="s">
        <v>111</v>
      </c>
      <c r="AE4" s="36" t="s">
        <v>4</v>
      </c>
      <c r="AF4" s="208" t="s">
        <v>12</v>
      </c>
      <c r="AG4" s="208"/>
    </row>
    <row r="5" spans="1:35" ht="150">
      <c r="A5" s="45"/>
      <c r="B5" s="3">
        <v>1</v>
      </c>
      <c r="C5" s="57" t="str">
        <f>IF(D5="","",CONCATENATE("RISCO ",B5))</f>
        <v>RISCO 1</v>
      </c>
      <c r="D5" s="3" t="s">
        <v>170</v>
      </c>
      <c r="E5" s="3" t="s">
        <v>187</v>
      </c>
      <c r="F5" s="3" t="s">
        <v>168</v>
      </c>
      <c r="G5" s="3" t="s">
        <v>169</v>
      </c>
      <c r="H5" s="46"/>
      <c r="I5" s="3" t="s">
        <v>191</v>
      </c>
      <c r="J5" s="3" t="s">
        <v>5</v>
      </c>
      <c r="K5" s="57" t="str">
        <f>IFERROR(
IF(J5="","",
VLOOKUP(J5,Apoio!$B$5:$F$9,2,0)),"-")</f>
        <v>Controles formalizados, mas não mitigam o risco satisfatoriamente, por contemplar apenas alguns aspectos do risco.</v>
      </c>
      <c r="L5" s="47"/>
      <c r="M5" s="48">
        <v>5</v>
      </c>
      <c r="N5" s="57" t="str">
        <f>IF(M5="","",
VLOOKUP(M5,Apoio!$H$4:$P$9,2,0))</f>
        <v>MÉDIA</v>
      </c>
      <c r="O5" s="57" t="str">
        <f>IF(M5="","",
VLOOKUP(M5,Apoio!$H$4:$P$9,4,0))</f>
        <v>EVENTO POSSÍVEL. De alguma forma, o evento poderá ocorrer, pois o histórico e as circunstâncias indicam moderadamente essa possibilidade.</v>
      </c>
      <c r="P5" s="48">
        <v>2</v>
      </c>
      <c r="Q5" s="57" t="str">
        <f>IF(P5="","",
VLOOKUP(P5,Apoio!$H$12:$P$17,2,0))</f>
        <v>BAIXO</v>
      </c>
      <c r="R5" s="57" t="str">
        <f>IF(P5="","",
VLOOKUP(P5,Apoio!$H$12:$P$17,4,0))</f>
        <v>IMPACTO POUCO RELEVANTE. Compromete em alguma medida o alcance do objetivo/resultado, com pequena necessidade de recuperação.</v>
      </c>
      <c r="S5" s="58">
        <f t="shared" ref="S5:S10" si="0">IF(OR(M5="",P5=""),"",M5*P5)</f>
        <v>10</v>
      </c>
      <c r="T5" s="57" t="str">
        <f>IF(OR(M5="",P5=""),"",
IF(S5&lt;=Apoio!$M$21,Apoio!$H$21,
IF(S5&lt;=Apoio!$M$22,Apoio!$H$22,
IF(S5&lt;=Apoio!$M$23,Apoio!$H$23,
IF(S5&lt;=Apoio!$M$24,Apoio!$H$24,
IF(S5&lt;=Apoio!$M$25,Apoio!$H$25,
IF(S5&gt;Apoio!$M$25,Apoio!$H$26,)))))))</f>
        <v>MÉDIO</v>
      </c>
      <c r="V5" s="56" t="str">
        <f>IFERROR(VLOOKUP('1. Ambiente'!D$6,Apoio!$R$4:$X$9,MATCH(T5,Apoio!$R$4:$X$4,0),0),"-")</f>
        <v>TRATAR</v>
      </c>
      <c r="W5" s="15" t="s">
        <v>123</v>
      </c>
      <c r="X5" s="70" t="str">
        <f>IF(W5="","",
VLOOKUP(W5,Apoio!$R$20:$S$23,2,0))</f>
        <v>Adotar medidas para reduzir a probabilidade ou o impacto dos riscos, ou ambos.</v>
      </c>
      <c r="Y5" s="50" t="s">
        <v>190</v>
      </c>
      <c r="Z5" s="50" t="s">
        <v>188</v>
      </c>
      <c r="AA5" s="15" t="s">
        <v>242</v>
      </c>
      <c r="AB5" s="16">
        <v>45520</v>
      </c>
      <c r="AC5" s="16">
        <v>45884</v>
      </c>
      <c r="AE5" s="57">
        <f>IFERROR(
IF(J5="","",
VLOOKUP(J5,Apoio!$B$5:$F$9,4,0)),"-")</f>
        <v>0.6</v>
      </c>
      <c r="AF5" s="59">
        <f>IFERROR(IF(OR(S5="-",J5="-"),"-",
S5/AE5),"-")</f>
        <v>16.666666666666668</v>
      </c>
      <c r="AG5" s="57" t="str">
        <f>IF(AF5="-","-",
IF(AND(AF5&gt;=Apoio!$K$21,AF5&lt;Apoio!$M$21),Apoio!$H$21,
IF(AND(AF5&gt;=Apoio!$K$22,AF5&lt;Apoio!$M$22),Apoio!$H$22,
IF(AND(AF5&gt;=Apoio!$K$23,AF5&lt;Apoio!$M$23),Apoio!$H$23,
IF(AND(AF5&gt;=Apoio!$K$24,AF5&lt;Apoio!$M$24),Apoio!$H$24,
IF(AND(AF5&gt;=Apoio!$K$25,AF5&lt;Apoio!$M$25),Apoio!$H$25,
IF(AF5&gt;=Apoio!$K$26,Apoio!$H$26)))))))</f>
        <v>MÉDIO</v>
      </c>
      <c r="AH5" s="47"/>
    </row>
    <row r="6" spans="1:35" ht="212.5">
      <c r="A6" s="45"/>
      <c r="B6" s="3">
        <v>2</v>
      </c>
      <c r="C6" s="177" t="str">
        <f t="shared" ref="C6:C13" si="1">IF(D6="","",CONCATENATE("RISCO ",B6))</f>
        <v>RISCO 2</v>
      </c>
      <c r="D6" s="3" t="s">
        <v>170</v>
      </c>
      <c r="E6" s="3" t="s">
        <v>189</v>
      </c>
      <c r="F6" s="3" t="s">
        <v>159</v>
      </c>
      <c r="G6" s="3" t="s">
        <v>160</v>
      </c>
      <c r="H6" s="46"/>
      <c r="I6" s="3" t="s">
        <v>192</v>
      </c>
      <c r="J6" s="3" t="s">
        <v>36</v>
      </c>
      <c r="K6" s="57" t="str">
        <f>IFERROR(
IF(J6="","",
VLOOKUP(J6,Apoio!$B$5:$F$9,2,0)),"-")</f>
        <v>Controles implementados, mitigam o risco satisfatoriamente, mas são passíveis de aperfeiçoamento.</v>
      </c>
      <c r="L6" s="47"/>
      <c r="M6" s="48">
        <v>8</v>
      </c>
      <c r="N6" s="57" t="str">
        <f>IF(M6="","",
VLOOKUP(M6,Apoio!$H$4:$P$9,2,0))</f>
        <v>ALTA</v>
      </c>
      <c r="O6" s="57" t="str">
        <f>IF(M6="","",
VLOOKUP(M6,Apoio!$H$4:$P$9,4,0))</f>
        <v>EVENTO PROVÁVEL. De forma até esperada, o evento poderá ocorrer, pois as circunstâncias indicam fortemente essa possibilidade.</v>
      </c>
      <c r="P6" s="48">
        <v>8</v>
      </c>
      <c r="Q6" s="57" t="str">
        <f>IF(P6="","",
VLOOKUP(P6,Apoio!$H$12:$P$17,2,0))</f>
        <v>ALTO</v>
      </c>
      <c r="R6" s="57" t="str">
        <f>IF(P6="","",
VLOOKUP(P6,Apoio!$H$12:$P$17,4,0))</f>
        <v>IMPACTO MUITO RELEVANTE. Compromete significativamente o alcance do objetivo/resultado, mas com possibilidade de recuperação.</v>
      </c>
      <c r="S6" s="58">
        <f t="shared" si="0"/>
        <v>64</v>
      </c>
      <c r="T6" s="57" t="str">
        <f>IF(OR(M6="",P6=""),"",
IF(S6&lt;=Apoio!$M$21,Apoio!$H$21,
IF(S6&lt;=Apoio!$M$22,Apoio!$H$22,
IF(S6&lt;=Apoio!$M$23,Apoio!$H$23,
IF(S6&lt;=Apoio!$M$24,Apoio!$H$24,
IF(S6&lt;=Apoio!$M$25,Apoio!$H$25,
IF(S6&gt;Apoio!$M$25,Apoio!$H$26,)))))))</f>
        <v>MUITO ALTO</v>
      </c>
      <c r="V6" s="56" t="str">
        <f>IFERROR(VLOOKUP('1. Ambiente'!D$6,Apoio!$R$4:$X$9,MATCH(T6,Apoio!$R$4:$X$4,0),0),"-")</f>
        <v>TRATAR</v>
      </c>
      <c r="W6" s="15" t="s">
        <v>123</v>
      </c>
      <c r="X6" s="70" t="str">
        <f>IF(W6="","",
VLOOKUP(W6,Apoio!$R$20:$S$23,2,0))</f>
        <v>Adotar medidas para reduzir a probabilidade ou o impacto dos riscos, ou ambos.</v>
      </c>
      <c r="Y6" s="50" t="s">
        <v>240</v>
      </c>
      <c r="Z6" s="50" t="s">
        <v>188</v>
      </c>
      <c r="AA6" s="15" t="s">
        <v>242</v>
      </c>
      <c r="AB6" s="16">
        <v>45520</v>
      </c>
      <c r="AC6" s="16">
        <v>45884</v>
      </c>
      <c r="AE6" s="175">
        <f>IFERROR(
IF(J6="","",
VLOOKUP(J6,Apoio!$B$5:$F$9,4,0)),"-")</f>
        <v>0.4</v>
      </c>
      <c r="AF6" s="59">
        <f t="shared" ref="AF6:AF13" si="2">IFERROR(IF(OR(S6="-",J6="-"),"-",
S6/AE6),"-")</f>
        <v>160</v>
      </c>
      <c r="AG6" s="175" t="str">
        <f>IF(AF6="-","-",
IF(AND(AF6&gt;=Apoio!$K$21,AF6&lt;Apoio!$M$21),Apoio!$H$21,
IF(AND(AF6&gt;=Apoio!$K$22,AF6&lt;Apoio!$M$22),Apoio!$H$22,
IF(AND(AF6&gt;=Apoio!$K$23,AF6&lt;Apoio!$M$23),Apoio!$H$23,
IF(AND(AF6&gt;=Apoio!$K$24,AF6&lt;Apoio!$M$24),Apoio!$H$24,
IF(AND(AF6&gt;=Apoio!$K$25,AF6&lt;Apoio!$M$25),Apoio!$H$25,
IF(AF6&gt;=Apoio!$K$26,Apoio!$H$26)))))))</f>
        <v>CRÍTICO</v>
      </c>
    </row>
    <row r="7" spans="1:35" ht="137.5">
      <c r="A7" s="45"/>
      <c r="B7" s="3">
        <v>3</v>
      </c>
      <c r="C7" s="177" t="str">
        <f t="shared" si="1"/>
        <v>RISCO 3</v>
      </c>
      <c r="D7" s="3" t="s">
        <v>231</v>
      </c>
      <c r="E7" s="3" t="s">
        <v>193</v>
      </c>
      <c r="F7" s="3" t="s">
        <v>171</v>
      </c>
      <c r="G7" s="3" t="s">
        <v>172</v>
      </c>
      <c r="H7" s="46"/>
      <c r="I7" s="3" t="s">
        <v>192</v>
      </c>
      <c r="J7" s="3" t="s">
        <v>36</v>
      </c>
      <c r="K7" s="57" t="str">
        <f>IFERROR(
IF(J7="","",
VLOOKUP(J7,Apoio!$B$5:$F$9,2,0)),"-")</f>
        <v>Controles implementados, mitigam o risco satisfatoriamente, mas são passíveis de aperfeiçoamento.</v>
      </c>
      <c r="L7" s="47"/>
      <c r="M7" s="48">
        <v>8</v>
      </c>
      <c r="N7" s="57" t="str">
        <f>IF(M7="","",
VLOOKUP(M7,Apoio!$H$4:$P$9,2,0))</f>
        <v>ALTA</v>
      </c>
      <c r="O7" s="57" t="str">
        <f>IF(M7="","",
VLOOKUP(M7,Apoio!$H$4:$P$9,4,0))</f>
        <v>EVENTO PROVÁVEL. De forma até esperada, o evento poderá ocorrer, pois as circunstâncias indicam fortemente essa possibilidade.</v>
      </c>
      <c r="P7" s="48">
        <v>2</v>
      </c>
      <c r="Q7" s="57" t="str">
        <f>IF(P7="","",
VLOOKUP(P7,Apoio!$H$12:$P$17,2,0))</f>
        <v>BAIXO</v>
      </c>
      <c r="R7" s="57" t="str">
        <f>IF(P7="","",
VLOOKUP(P7,Apoio!$H$12:$P$17,4,0))</f>
        <v>IMPACTO POUCO RELEVANTE. Compromete em alguma medida o alcance do objetivo/resultado, com pequena necessidade de recuperação.</v>
      </c>
      <c r="S7" s="58">
        <f t="shared" si="0"/>
        <v>16</v>
      </c>
      <c r="T7" s="57" t="str">
        <f>IF(OR(M7="",P7=""),"",
IF(S7&lt;=Apoio!$M$21,Apoio!$H$21,
IF(S7&lt;=Apoio!$M$22,Apoio!$H$22,
IF(S7&lt;=Apoio!$M$23,Apoio!$H$23,
IF(S7&lt;=Apoio!$M$24,Apoio!$H$24,
IF(S7&lt;=Apoio!$M$25,Apoio!$H$25,
IF(S7&gt;Apoio!$M$25,Apoio!$H$26,)))))))</f>
        <v>MÉDIO</v>
      </c>
      <c r="V7" s="56" t="str">
        <f>IFERROR(VLOOKUP('1. Ambiente'!D$6,Apoio!$R$4:$X$9,MATCH(T7,Apoio!$R$4:$X$4,0),0),"-")</f>
        <v>TRATAR</v>
      </c>
      <c r="W7" s="15" t="s">
        <v>123</v>
      </c>
      <c r="X7" s="70" t="str">
        <f>IF(W7="","",
VLOOKUP(W7,Apoio!$R$20:$S$23,2,0))</f>
        <v>Adotar medidas para reduzir a probabilidade ou o impacto dos riscos, ou ambos.</v>
      </c>
      <c r="Y7" s="50" t="s">
        <v>244</v>
      </c>
      <c r="Z7" s="50" t="s">
        <v>188</v>
      </c>
      <c r="AA7" s="15" t="s">
        <v>242</v>
      </c>
      <c r="AB7" s="16">
        <v>45520</v>
      </c>
      <c r="AC7" s="16">
        <v>45884</v>
      </c>
      <c r="AE7" s="175">
        <f>IFERROR(
IF(J7="","",
VLOOKUP(J7,Apoio!$B$5:$F$9,4,0)),"-")</f>
        <v>0.4</v>
      </c>
      <c r="AF7" s="59">
        <f t="shared" si="2"/>
        <v>40</v>
      </c>
      <c r="AG7" s="175" t="str">
        <f>IF(AF7="-","-",
IF(AND(AF7&gt;=Apoio!$K$21,AF7&lt;Apoio!$M$21),Apoio!$H$21,
IF(AND(AF7&gt;=Apoio!$K$22,AF7&lt;Apoio!$M$22),Apoio!$H$22,
IF(AND(AF7&gt;=Apoio!$K$23,AF7&lt;Apoio!$M$23),Apoio!$H$23,
IF(AND(AF7&gt;=Apoio!$K$24,AF7&lt;Apoio!$M$24),Apoio!$H$24,
IF(AND(AF7&gt;=Apoio!$K$25,AF7&lt;Apoio!$M$25),Apoio!$H$25,
IF(AF7&gt;=Apoio!$K$26,Apoio!$H$26)))))))</f>
        <v>ALTO</v>
      </c>
    </row>
    <row r="8" spans="1:35" ht="187.5">
      <c r="A8" s="45"/>
      <c r="B8" s="3">
        <v>4</v>
      </c>
      <c r="C8" s="177" t="str">
        <f t="shared" si="1"/>
        <v>RISCO 4</v>
      </c>
      <c r="D8" s="3" t="s">
        <v>231</v>
      </c>
      <c r="E8" s="3" t="s">
        <v>194</v>
      </c>
      <c r="F8" s="3" t="s">
        <v>174</v>
      </c>
      <c r="G8" s="3" t="s">
        <v>195</v>
      </c>
      <c r="H8" s="46"/>
      <c r="I8" s="3" t="s">
        <v>196</v>
      </c>
      <c r="J8" s="3" t="s">
        <v>5</v>
      </c>
      <c r="K8" s="57" t="str">
        <f>IFERROR(
IF(J8="","",
VLOOKUP(J8,Apoio!$B$5:$F$9,2,0)),"-")</f>
        <v>Controles formalizados, mas não mitigam o risco satisfatoriamente, por contemplar apenas alguns aspectos do risco.</v>
      </c>
      <c r="L8" s="47"/>
      <c r="M8" s="48">
        <v>10</v>
      </c>
      <c r="N8" s="57" t="str">
        <f>IF(M8="","",
VLOOKUP(M8,Apoio!$H$4:$P$9,2,0))</f>
        <v>MUITO ALTA</v>
      </c>
      <c r="O8" s="57" t="str">
        <f>IF(M8="","",
VLOOKUP(M8,Apoio!$H$4:$P$9,4,0))</f>
        <v>EVENTO ESPERADO. Exceto em situações excepcionais, o evento deve ocorrer, pois as circunstâncias indicam claramente essa possibilidade.</v>
      </c>
      <c r="P8" s="48">
        <v>8</v>
      </c>
      <c r="Q8" s="57" t="str">
        <f>IF(P8="","",
VLOOKUP(P8,Apoio!$H$12:$P$17,2,0))</f>
        <v>ALTO</v>
      </c>
      <c r="R8" s="57" t="str">
        <f>IF(P8="","",
VLOOKUP(P8,Apoio!$H$12:$P$17,4,0))</f>
        <v>IMPACTO MUITO RELEVANTE. Compromete significativamente o alcance do objetivo/resultado, mas com possibilidade de recuperação.</v>
      </c>
      <c r="S8" s="58">
        <f t="shared" si="0"/>
        <v>80</v>
      </c>
      <c r="T8" s="57" t="str">
        <f>IF(OR(M8="",P8=""),"",
IF(S8&lt;=Apoio!$M$21,Apoio!$H$21,
IF(S8&lt;=Apoio!$M$22,Apoio!$H$22,
IF(S8&lt;=Apoio!$M$23,Apoio!$H$23,
IF(S8&lt;=Apoio!$M$24,Apoio!$H$24,
IF(S8&lt;=Apoio!$M$25,Apoio!$H$25,
IF(S8&gt;Apoio!$M$25,Apoio!$H$26,)))))))</f>
        <v>MUITO ALTO</v>
      </c>
      <c r="V8" s="56" t="str">
        <f>IFERROR(VLOOKUP('1. Ambiente'!D$6,Apoio!$R$4:$X$9,MATCH(T8,Apoio!$R$4:$X$4,0),0),"-")</f>
        <v>TRATAR</v>
      </c>
      <c r="W8" s="15" t="s">
        <v>123</v>
      </c>
      <c r="X8" s="70" t="str">
        <f>IF(W8="","",
VLOOKUP(W8,Apoio!$R$20:$S$23,2,0))</f>
        <v>Adotar medidas para reduzir a probabilidade ou o impacto dos riscos, ou ambos.</v>
      </c>
      <c r="Y8" s="50" t="s">
        <v>244</v>
      </c>
      <c r="Z8" s="50" t="s">
        <v>188</v>
      </c>
      <c r="AA8" s="15" t="s">
        <v>242</v>
      </c>
      <c r="AB8" s="16">
        <v>45520</v>
      </c>
      <c r="AC8" s="16">
        <v>45884</v>
      </c>
      <c r="AE8" s="175">
        <f>IFERROR(
IF(J8="","",
VLOOKUP(J8,Apoio!$B$5:$F$9,4,0)),"-")</f>
        <v>0.6</v>
      </c>
      <c r="AF8" s="59">
        <f t="shared" si="2"/>
        <v>133.33333333333334</v>
      </c>
      <c r="AG8" s="175" t="str">
        <f>IF(AF8="-","-",
IF(AND(AF8&gt;=Apoio!$K$21,AF8&lt;Apoio!$M$21),Apoio!$H$21,
IF(AND(AF8&gt;=Apoio!$K$22,AF8&lt;Apoio!$M$22),Apoio!$H$22,
IF(AND(AF8&gt;=Apoio!$K$23,AF8&lt;Apoio!$M$23),Apoio!$H$23,
IF(AND(AF8&gt;=Apoio!$K$24,AF8&lt;Apoio!$M$24),Apoio!$H$24,
IF(AND(AF8&gt;=Apoio!$K$25,AF8&lt;Apoio!$M$25),Apoio!$H$25,
IF(AF8&gt;=Apoio!$K$26,Apoio!$H$26)))))))</f>
        <v>CRÍTICO</v>
      </c>
    </row>
    <row r="9" spans="1:35" ht="162.5">
      <c r="A9" s="45"/>
      <c r="B9" s="3">
        <v>5</v>
      </c>
      <c r="C9" s="177" t="str">
        <f t="shared" si="1"/>
        <v>RISCO 5</v>
      </c>
      <c r="D9" s="3" t="s">
        <v>232</v>
      </c>
      <c r="E9" s="3" t="s">
        <v>176</v>
      </c>
      <c r="F9" s="3" t="s">
        <v>175</v>
      </c>
      <c r="G9" s="3" t="s">
        <v>177</v>
      </c>
      <c r="H9" s="46"/>
      <c r="I9" s="3" t="s">
        <v>197</v>
      </c>
      <c r="J9" s="3" t="s">
        <v>36</v>
      </c>
      <c r="K9" s="57" t="str">
        <f>IFERROR(
IF(J9="","",
VLOOKUP(J9,Apoio!$B$5:$F$9,2,0)),"-")</f>
        <v>Controles implementados, mitigam o risco satisfatoriamente, mas são passíveis de aperfeiçoamento.</v>
      </c>
      <c r="L9" s="47"/>
      <c r="M9" s="48">
        <v>2</v>
      </c>
      <c r="N9" s="57" t="str">
        <f>IF(M9="","",
VLOOKUP(M9,Apoio!$H$4:$P$9,2,0))</f>
        <v>BAIXA</v>
      </c>
      <c r="O9" s="57" t="str">
        <f>IF(M9="","",
VLOOKUP(M9,Apoio!$H$4:$P$9,4,0))</f>
        <v>EVENTO IMPROVÁVEL. De forma inesperada ou casual, o evento poderá ocorrer, mas o histórico e as circunstâncias pouco indicam essa possibilidade.</v>
      </c>
      <c r="P9" s="48">
        <v>10</v>
      </c>
      <c r="Q9" s="57" t="str">
        <f>IF(P9="","",
VLOOKUP(P9,Apoio!$H$12:$P$17,2,0))</f>
        <v>MUITO ALTO</v>
      </c>
      <c r="R9" s="57" t="str">
        <f>IF(P9="","",
VLOOKUP(P9,Apoio!$H$12:$P$17,4,0))</f>
        <v>IMPACTO CATASTRÓFICO. Compromete total ou quase totalmente o alcance do objetivo/resultado, com remota ou nenhuma possibilidade de recuperação.</v>
      </c>
      <c r="S9" s="58">
        <f t="shared" si="0"/>
        <v>20</v>
      </c>
      <c r="T9" s="57" t="str">
        <f>IF(OR(M9="",P9=""),"",
IF(S9&lt;=Apoio!$M$21,Apoio!$H$21,
IF(S9&lt;=Apoio!$M$22,Apoio!$H$22,
IF(S9&lt;=Apoio!$M$23,Apoio!$H$23,
IF(S9&lt;=Apoio!$M$24,Apoio!$H$24,
IF(S9&lt;=Apoio!$M$25,Apoio!$H$25,
IF(S9&gt;Apoio!$M$25,Apoio!$H$26,)))))))</f>
        <v>MÉDIO</v>
      </c>
      <c r="V9" s="56" t="str">
        <f>IFERROR(VLOOKUP('1. Ambiente'!D$6,Apoio!$R$4:$X$9,MATCH(T9,Apoio!$R$4:$X$4,0),0),"-")</f>
        <v>TRATAR</v>
      </c>
      <c r="W9" s="15" t="s">
        <v>123</v>
      </c>
      <c r="X9" s="70" t="str">
        <f>IF(W9="","",
VLOOKUP(W9,Apoio!$R$20:$S$23,2,0))</f>
        <v>Adotar medidas para reduzir a probabilidade ou o impacto dos riscos, ou ambos.</v>
      </c>
      <c r="Y9" s="67" t="s">
        <v>246</v>
      </c>
      <c r="Z9" s="50" t="s">
        <v>188</v>
      </c>
      <c r="AA9" s="15" t="s">
        <v>242</v>
      </c>
      <c r="AB9" s="16">
        <v>45520</v>
      </c>
      <c r="AC9" s="16">
        <v>45703</v>
      </c>
      <c r="AE9" s="175">
        <f>IFERROR(
IF(J9="","",
VLOOKUP(J9,Apoio!$B$5:$F$9,4,0)),"-")</f>
        <v>0.4</v>
      </c>
      <c r="AF9" s="59">
        <f t="shared" si="2"/>
        <v>50</v>
      </c>
      <c r="AG9" s="175" t="str">
        <f>IF(AF9="-","-",
IF(AND(AF9&gt;=Apoio!$K$21,AF9&lt;Apoio!$M$21),Apoio!$H$21,
IF(AND(AF9&gt;=Apoio!$K$22,AF9&lt;Apoio!$M$22),Apoio!$H$22,
IF(AND(AF9&gt;=Apoio!$K$23,AF9&lt;Apoio!$M$23),Apoio!$H$23,
IF(AND(AF9&gt;=Apoio!$K$24,AF9&lt;Apoio!$M$24),Apoio!$H$24,
IF(AND(AF9&gt;=Apoio!$K$25,AF9&lt;Apoio!$M$25),Apoio!$H$25,
IF(AF9&gt;=Apoio!$K$26,Apoio!$H$26)))))))</f>
        <v>ALTO</v>
      </c>
    </row>
    <row r="10" spans="1:35" ht="287.5">
      <c r="A10" s="45"/>
      <c r="B10" s="3">
        <v>6</v>
      </c>
      <c r="C10" s="177" t="str">
        <f t="shared" si="1"/>
        <v>RISCO 6</v>
      </c>
      <c r="D10" s="3" t="s">
        <v>233</v>
      </c>
      <c r="E10" s="3" t="s">
        <v>198</v>
      </c>
      <c r="F10" s="3" t="s">
        <v>179</v>
      </c>
      <c r="G10" s="3" t="s">
        <v>199</v>
      </c>
      <c r="H10" s="46"/>
      <c r="I10" s="3" t="s">
        <v>200</v>
      </c>
      <c r="J10" s="3" t="s">
        <v>36</v>
      </c>
      <c r="K10" s="57" t="str">
        <f>IFERROR(
IF(J10="","",
VLOOKUP(J10,Apoio!$B$5:$F$9,2,0)),"-")</f>
        <v>Controles implementados, mitigam o risco satisfatoriamente, mas são passíveis de aperfeiçoamento.</v>
      </c>
      <c r="L10" s="47"/>
      <c r="M10" s="48">
        <v>2</v>
      </c>
      <c r="N10" s="57" t="str">
        <f>IF(M10="","",
VLOOKUP(M10,Apoio!$H$4:$P$9,2,0))</f>
        <v>BAIXA</v>
      </c>
      <c r="O10" s="57" t="str">
        <f>IF(M10="","",
VLOOKUP(M10,Apoio!$H$4:$P$9,4,0))</f>
        <v>EVENTO IMPROVÁVEL. De forma inesperada ou casual, o evento poderá ocorrer, mas o histórico e as circunstâncias pouco indicam essa possibilidade.</v>
      </c>
      <c r="P10" s="48">
        <v>8</v>
      </c>
      <c r="Q10" s="57" t="str">
        <f>IF(P10="","",
VLOOKUP(P10,Apoio!$H$12:$P$17,2,0))</f>
        <v>ALTO</v>
      </c>
      <c r="R10" s="57" t="str">
        <f>IF(P10="","",
VLOOKUP(P10,Apoio!$H$12:$P$17,4,0))</f>
        <v>IMPACTO MUITO RELEVANTE. Compromete significativamente o alcance do objetivo/resultado, mas com possibilidade de recuperação.</v>
      </c>
      <c r="S10" s="58">
        <f t="shared" si="0"/>
        <v>16</v>
      </c>
      <c r="T10" s="57" t="str">
        <f>IF(OR(M10="",P10=""),"",
IF(S10&lt;=Apoio!$M$21,Apoio!$H$21,
IF(S10&lt;=Apoio!$M$22,Apoio!$H$22,
IF(S10&lt;=Apoio!$M$23,Apoio!$H$23,
IF(S10&lt;=Apoio!$M$24,Apoio!$H$24,
IF(S10&lt;=Apoio!$M$25,Apoio!$H$25,
IF(S10&gt;Apoio!$M$25,Apoio!$H$26,)))))))</f>
        <v>MÉDIO</v>
      </c>
      <c r="V10" s="56" t="str">
        <f>IFERROR(VLOOKUP('1. Ambiente'!D$6,Apoio!$R$4:$X$9,MATCH(T10,Apoio!$R$4:$X$4,0),0),"-")</f>
        <v>TRATAR</v>
      </c>
      <c r="W10" s="15" t="s">
        <v>123</v>
      </c>
      <c r="X10" s="70" t="str">
        <f>IF(W10="","",
VLOOKUP(W10,Apoio!$R$20:$S$23,2,0))</f>
        <v>Adotar medidas para reduzir a probabilidade ou o impacto dos riscos, ou ambos.</v>
      </c>
      <c r="Y10" s="50" t="s">
        <v>243</v>
      </c>
      <c r="Z10" s="50" t="s">
        <v>188</v>
      </c>
      <c r="AA10" s="15" t="s">
        <v>242</v>
      </c>
      <c r="AB10" s="16">
        <v>45520</v>
      </c>
      <c r="AC10" s="16"/>
      <c r="AE10" s="175">
        <f>IFERROR(
IF(J10="","",
VLOOKUP(J10,Apoio!$B$5:$F$9,4,0)),"-")</f>
        <v>0.4</v>
      </c>
      <c r="AF10" s="59">
        <f t="shared" si="2"/>
        <v>40</v>
      </c>
      <c r="AG10" s="175" t="str">
        <f>IF(AF10="-","-",
IF(AND(AF10&gt;=Apoio!$K$21,AF10&lt;Apoio!$M$21),Apoio!$H$21,
IF(AND(AF10&gt;=Apoio!$K$22,AF10&lt;Apoio!$M$22),Apoio!$H$22,
IF(AND(AF10&gt;=Apoio!$K$23,AF10&lt;Apoio!$M$23),Apoio!$H$23,
IF(AND(AF10&gt;=Apoio!$K$24,AF10&lt;Apoio!$M$24),Apoio!$H$24,
IF(AND(AF10&gt;=Apoio!$K$25,AF10&lt;Apoio!$M$25),Apoio!$H$25,
IF(AF10&gt;=Apoio!$K$26,Apoio!$H$26)))))))</f>
        <v>ALTO</v>
      </c>
    </row>
    <row r="11" spans="1:35" ht="150">
      <c r="A11" s="45"/>
      <c r="B11" s="3">
        <v>7</v>
      </c>
      <c r="C11" s="177" t="str">
        <f t="shared" si="1"/>
        <v>RISCO 7</v>
      </c>
      <c r="D11" s="3" t="s">
        <v>233</v>
      </c>
      <c r="E11" s="3" t="s">
        <v>201</v>
      </c>
      <c r="F11" s="3" t="s">
        <v>180</v>
      </c>
      <c r="G11" s="3" t="s">
        <v>181</v>
      </c>
      <c r="H11" s="180"/>
      <c r="I11" s="3" t="s">
        <v>202</v>
      </c>
      <c r="J11" s="3" t="s">
        <v>36</v>
      </c>
      <c r="K11" s="178" t="str">
        <f>IFERROR(
IF(J11="","",
VLOOKUP(J11,Apoio!$B$5:$F$9,2,0)),"-")</f>
        <v>Controles implementados, mitigam o risco satisfatoriamente, mas são passíveis de aperfeiçoamento.</v>
      </c>
      <c r="L11" s="47"/>
      <c r="M11" s="48">
        <v>2</v>
      </c>
      <c r="N11" s="178" t="str">
        <f>IF(M11="","",
VLOOKUP(M11,Apoio!$H$4:$P$9,2,0))</f>
        <v>BAIXA</v>
      </c>
      <c r="O11" s="178" t="str">
        <f>IF(M11="","",
VLOOKUP(M11,Apoio!$H$4:$P$9,4,0))</f>
        <v>EVENTO IMPROVÁVEL. De forma inesperada ou casual, o evento poderá ocorrer, mas o histórico e as circunstâncias pouco indicam essa possibilidade.</v>
      </c>
      <c r="P11" s="48">
        <v>8</v>
      </c>
      <c r="Q11" s="178" t="str">
        <f>IF(P11="","",
VLOOKUP(P11,Apoio!$H$12:$P$17,2,0))</f>
        <v>ALTO</v>
      </c>
      <c r="R11" s="178" t="str">
        <f>IF(P11="","",
VLOOKUP(P11,Apoio!$H$12:$P$17,4,0))</f>
        <v>IMPACTO MUITO RELEVANTE. Compromete significativamente o alcance do objetivo/resultado, mas com possibilidade de recuperação.</v>
      </c>
      <c r="S11" s="58">
        <f t="shared" ref="S11:S13" si="3">IF(OR(M11="",P11=""),"",M11*P11)</f>
        <v>16</v>
      </c>
      <c r="T11" s="178" t="str">
        <f>IF(OR(M11="",P11=""),"",
IF(S11&lt;=Apoio!$M$21,Apoio!$H$21,
IF(S11&lt;=Apoio!$M$22,Apoio!$H$22,
IF(S11&lt;=Apoio!$M$23,Apoio!$H$23,
IF(S11&lt;=Apoio!$M$24,Apoio!$H$24,
IF(S11&lt;=Apoio!$M$25,Apoio!$H$25,
IF(S11&gt;Apoio!$M$25,Apoio!$H$26,)))))))</f>
        <v>MÉDIO</v>
      </c>
      <c r="V11" s="56" t="str">
        <f>IFERROR(VLOOKUP('1. Ambiente'!D$6,Apoio!$R$4:$X$9,MATCH(T11,Apoio!$R$4:$X$4,0),0),"-")</f>
        <v>TRATAR</v>
      </c>
      <c r="W11" s="15" t="s">
        <v>123</v>
      </c>
      <c r="X11" s="70" t="str">
        <f>IF(W11="","",
VLOOKUP(W11,Apoio!$R$20:$S$23,2,0))</f>
        <v>Adotar medidas para reduzir a probabilidade ou o impacto dos riscos, ou ambos.</v>
      </c>
      <c r="Y11" s="50" t="s">
        <v>210</v>
      </c>
      <c r="Z11" s="50" t="s">
        <v>188</v>
      </c>
      <c r="AA11" s="15" t="s">
        <v>242</v>
      </c>
      <c r="AB11" s="16">
        <v>45520</v>
      </c>
      <c r="AC11" s="16">
        <v>45884</v>
      </c>
      <c r="AE11" s="175">
        <f>IFERROR(
IF(J11="","",
VLOOKUP(J11,Apoio!$B$5:$F$9,4,0)),"-")</f>
        <v>0.4</v>
      </c>
      <c r="AF11" s="59">
        <f t="shared" si="2"/>
        <v>40</v>
      </c>
      <c r="AG11" s="175" t="str">
        <f>IF(AF11="-","-",
IF(AND(AF11&gt;=Apoio!$K$21,AF11&lt;Apoio!$M$21),Apoio!$H$21,
IF(AND(AF11&gt;=Apoio!$K$22,AF11&lt;Apoio!$M$22),Apoio!$H$22,
IF(AND(AF11&gt;=Apoio!$K$23,AF11&lt;Apoio!$M$23),Apoio!$H$23,
IF(AND(AF11&gt;=Apoio!$K$24,AF11&lt;Apoio!$M$24),Apoio!$H$24,
IF(AND(AF11&gt;=Apoio!$K$25,AF11&lt;Apoio!$M$25),Apoio!$H$25,
IF(AF11&gt;=Apoio!$K$26,Apoio!$H$26)))))))</f>
        <v>ALTO</v>
      </c>
    </row>
    <row r="12" spans="1:35" ht="175">
      <c r="A12" s="45"/>
      <c r="B12" s="3">
        <v>8</v>
      </c>
      <c r="C12" s="177" t="str">
        <f t="shared" si="1"/>
        <v>RISCO 8</v>
      </c>
      <c r="D12" s="3" t="s">
        <v>234</v>
      </c>
      <c r="E12" s="3" t="s">
        <v>211</v>
      </c>
      <c r="F12" s="3" t="s">
        <v>183</v>
      </c>
      <c r="G12" s="3" t="s">
        <v>203</v>
      </c>
      <c r="H12" s="180"/>
      <c r="I12" s="3" t="s">
        <v>204</v>
      </c>
      <c r="J12" s="3" t="s">
        <v>36</v>
      </c>
      <c r="K12" s="178" t="str">
        <f>IFERROR(
IF(J12="","",
VLOOKUP(J12,Apoio!$B$5:$F$9,2,0)),"-")</f>
        <v>Controles implementados, mitigam o risco satisfatoriamente, mas são passíveis de aperfeiçoamento.</v>
      </c>
      <c r="L12" s="47"/>
      <c r="M12" s="48">
        <v>8</v>
      </c>
      <c r="N12" s="178" t="str">
        <f>IF(M12="","",
VLOOKUP(M12,Apoio!$H$4:$P$9,2,0))</f>
        <v>ALTA</v>
      </c>
      <c r="O12" s="178" t="str">
        <f>IF(M12="","",
VLOOKUP(M12,Apoio!$H$4:$P$9,4,0))</f>
        <v>EVENTO PROVÁVEL. De forma até esperada, o evento poderá ocorrer, pois as circunstâncias indicam fortemente essa possibilidade.</v>
      </c>
      <c r="P12" s="48">
        <v>8</v>
      </c>
      <c r="Q12" s="178" t="str">
        <f>IF(P12="","",
VLOOKUP(P12,Apoio!$H$12:$P$17,2,0))</f>
        <v>ALTO</v>
      </c>
      <c r="R12" s="178" t="str">
        <f>IF(P12="","",
VLOOKUP(P12,Apoio!$H$12:$P$17,4,0))</f>
        <v>IMPACTO MUITO RELEVANTE. Compromete significativamente o alcance do objetivo/resultado, mas com possibilidade de recuperação.</v>
      </c>
      <c r="S12" s="58">
        <f t="shared" si="3"/>
        <v>64</v>
      </c>
      <c r="T12" s="178" t="str">
        <f>IF(OR(M12="",P12=""),"",
IF(S12&lt;=Apoio!$M$21,Apoio!$H$21,
IF(S12&lt;=Apoio!$M$22,Apoio!$H$22,
IF(S12&lt;=Apoio!$M$23,Apoio!$H$23,
IF(S12&lt;=Apoio!$M$24,Apoio!$H$24,
IF(S12&lt;=Apoio!$M$25,Apoio!$H$25,
IF(S12&gt;Apoio!$M$25,Apoio!$H$26,)))))))</f>
        <v>MUITO ALTO</v>
      </c>
      <c r="V12" s="56" t="str">
        <f>IFERROR(VLOOKUP('1. Ambiente'!D$6,Apoio!$R$4:$X$9,MATCH(T12,Apoio!$R$4:$X$4,0),0),"-")</f>
        <v>TRATAR</v>
      </c>
      <c r="W12" s="15" t="s">
        <v>123</v>
      </c>
      <c r="X12" s="70" t="str">
        <f>IF(W12="","",
VLOOKUP(W12,Apoio!$R$20:$S$23,2,0))</f>
        <v>Adotar medidas para reduzir a probabilidade ou o impacto dos riscos, ou ambos.</v>
      </c>
      <c r="Y12" s="50" t="s">
        <v>241</v>
      </c>
      <c r="Z12" s="50" t="s">
        <v>188</v>
      </c>
      <c r="AA12" s="15" t="s">
        <v>242</v>
      </c>
      <c r="AB12" s="16">
        <v>45520</v>
      </c>
      <c r="AC12" s="16">
        <v>45884</v>
      </c>
      <c r="AE12" s="175">
        <f>IFERROR(
IF(J12="","",
VLOOKUP(J12,Apoio!$B$5:$F$9,4,0)),"-")</f>
        <v>0.4</v>
      </c>
      <c r="AF12" s="59">
        <f t="shared" si="2"/>
        <v>160</v>
      </c>
      <c r="AG12" s="175" t="str">
        <f>IF(AF12="-","-",
IF(AND(AF12&gt;=Apoio!$K$21,AF12&lt;Apoio!$M$21),Apoio!$H$21,
IF(AND(AF12&gt;=Apoio!$K$22,AF12&lt;Apoio!$M$22),Apoio!$H$22,
IF(AND(AF12&gt;=Apoio!$K$23,AF12&lt;Apoio!$M$23),Apoio!$H$23,
IF(AND(AF12&gt;=Apoio!$K$24,AF12&lt;Apoio!$M$24),Apoio!$H$24,
IF(AND(AF12&gt;=Apoio!$K$25,AF12&lt;Apoio!$M$25),Apoio!$H$25,
IF(AF12&gt;=Apoio!$K$26,Apoio!$H$26)))))))</f>
        <v>CRÍTICO</v>
      </c>
    </row>
    <row r="13" spans="1:35" ht="212.5">
      <c r="A13" s="45"/>
      <c r="B13" s="3">
        <v>9</v>
      </c>
      <c r="C13" s="177" t="str">
        <f t="shared" si="1"/>
        <v>RISCO 9</v>
      </c>
      <c r="D13" s="3" t="s">
        <v>235</v>
      </c>
      <c r="E13" s="3" t="s">
        <v>215</v>
      </c>
      <c r="F13" s="3" t="s">
        <v>184</v>
      </c>
      <c r="G13" s="3" t="s">
        <v>216</v>
      </c>
      <c r="H13" s="180"/>
      <c r="I13" s="3" t="s">
        <v>217</v>
      </c>
      <c r="J13" s="3" t="s">
        <v>36</v>
      </c>
      <c r="K13" s="178" t="str">
        <f>IFERROR(
IF(J13="","",
VLOOKUP(J13,Apoio!$B$5:$F$9,2,0)),"-")</f>
        <v>Controles implementados, mitigam o risco satisfatoriamente, mas são passíveis de aperfeiçoamento.</v>
      </c>
      <c r="L13" s="47"/>
      <c r="M13" s="48">
        <v>2</v>
      </c>
      <c r="N13" s="178" t="str">
        <f>IF(M13="","",
VLOOKUP(M13,Apoio!$H$4:$P$9,2,0))</f>
        <v>BAIXA</v>
      </c>
      <c r="O13" s="178" t="str">
        <f>IF(M13="","",
VLOOKUP(M13,Apoio!$H$4:$P$9,4,0))</f>
        <v>EVENTO IMPROVÁVEL. De forma inesperada ou casual, o evento poderá ocorrer, mas o histórico e as circunstâncias pouco indicam essa possibilidade.</v>
      </c>
      <c r="P13" s="48">
        <v>2</v>
      </c>
      <c r="Q13" s="178" t="str">
        <f>IF(P13="","",
VLOOKUP(P13,Apoio!$H$12:$P$17,2,0))</f>
        <v>BAIXO</v>
      </c>
      <c r="R13" s="178" t="str">
        <f>IF(P13="","",
VLOOKUP(P13,Apoio!$H$12:$P$17,4,0))</f>
        <v>IMPACTO POUCO RELEVANTE. Compromete em alguma medida o alcance do objetivo/resultado, com pequena necessidade de recuperação.</v>
      </c>
      <c r="S13" s="58">
        <f t="shared" si="3"/>
        <v>4</v>
      </c>
      <c r="T13" s="178" t="str">
        <f>IF(OR(M13="",P13=""),"",
IF(S13&lt;=Apoio!$M$21,Apoio!$H$21,
IF(S13&lt;=Apoio!$M$22,Apoio!$H$22,
IF(S13&lt;=Apoio!$M$23,Apoio!$H$23,
IF(S13&lt;=Apoio!$M$24,Apoio!$H$24,
IF(S13&lt;=Apoio!$M$25,Apoio!$H$25,
IF(S13&gt;Apoio!$M$25,Apoio!$H$26,)))))))</f>
        <v>BAIXO</v>
      </c>
      <c r="V13" s="56" t="str">
        <f>IFERROR(VLOOKUP('1. Ambiente'!D$6,Apoio!$R$4:$X$9,MATCH(T13,Apoio!$R$4:$X$4,0),0),"-")</f>
        <v>ACEITAR</v>
      </c>
      <c r="W13" s="15" t="s">
        <v>28</v>
      </c>
      <c r="X13" s="70" t="str">
        <f>IF(W13="","",
VLOOKUP(W13,Apoio!$R$20:$S$23,2,0))</f>
        <v>Conviver com o risco mantendo os procedimentos existentes.</v>
      </c>
      <c r="Y13" s="50" t="s">
        <v>186</v>
      </c>
      <c r="Z13" s="50" t="s">
        <v>218</v>
      </c>
      <c r="AA13" s="15" t="s">
        <v>245</v>
      </c>
      <c r="AB13" s="16">
        <v>45520</v>
      </c>
      <c r="AC13" s="16">
        <v>45703</v>
      </c>
      <c r="AE13" s="175">
        <f>IFERROR(
IF(J13="","",
VLOOKUP(J13,Apoio!$B$5:$F$9,4,0)),"-")</f>
        <v>0.4</v>
      </c>
      <c r="AF13" s="59">
        <f t="shared" si="2"/>
        <v>10</v>
      </c>
      <c r="AG13" s="175" t="str">
        <f>IF(AF13="-","-",
IF(AND(AF13&gt;=Apoio!$K$21,AF13&lt;Apoio!$M$21),Apoio!$H$21,
IF(AND(AF13&gt;=Apoio!$K$22,AF13&lt;Apoio!$M$22),Apoio!$H$22,
IF(AND(AF13&gt;=Apoio!$K$23,AF13&lt;Apoio!$M$23),Apoio!$H$23,
IF(AND(AF13&gt;=Apoio!$K$24,AF13&lt;Apoio!$M$24),Apoio!$H$24,
IF(AND(AF13&gt;=Apoio!$K$25,AF13&lt;Apoio!$M$25),Apoio!$H$25,
IF(AF13&gt;=Apoio!$K$26,Apoio!$H$26)))))))</f>
        <v>MÉDIO</v>
      </c>
    </row>
  </sheetData>
  <mergeCells count="12">
    <mergeCell ref="B3:G3"/>
    <mergeCell ref="J4:K4"/>
    <mergeCell ref="I3:K3"/>
    <mergeCell ref="M3:T3"/>
    <mergeCell ref="AE3:AG3"/>
    <mergeCell ref="M4:O4"/>
    <mergeCell ref="P4:R4"/>
    <mergeCell ref="S4:T4"/>
    <mergeCell ref="AF4:AG4"/>
    <mergeCell ref="W4:X4"/>
    <mergeCell ref="AB3:AC3"/>
    <mergeCell ref="V3:Z3"/>
  </mergeCells>
  <conditionalFormatting sqref="J5:J13">
    <cfRule type="cellIs" dxfId="43" priority="22" operator="equal">
      <formula>"FORTE"</formula>
    </cfRule>
  </conditionalFormatting>
  <conditionalFormatting sqref="J5:J13">
    <cfRule type="cellIs" dxfId="42" priority="23" operator="equal">
      <formula>"SATISFATÓRIO"</formula>
    </cfRule>
  </conditionalFormatting>
  <conditionalFormatting sqref="J5:J13">
    <cfRule type="cellIs" dxfId="41" priority="24" operator="equal">
      <formula>"MEDIANO"</formula>
    </cfRule>
  </conditionalFormatting>
  <conditionalFormatting sqref="J5:J13">
    <cfRule type="cellIs" dxfId="40" priority="25" operator="equal">
      <formula>"FRACO"</formula>
    </cfRule>
  </conditionalFormatting>
  <conditionalFormatting sqref="J5:J13">
    <cfRule type="cellIs" dxfId="39" priority="26" operator="equal">
      <formula>"INEXISTENTE"</formula>
    </cfRule>
  </conditionalFormatting>
  <conditionalFormatting sqref="AG5:AG13 T5:T13">
    <cfRule type="cellIs" dxfId="38" priority="16" operator="equal">
      <formula>"CRÍTICO"</formula>
    </cfRule>
  </conditionalFormatting>
  <conditionalFormatting sqref="T5:T13">
    <cfRule type="cellIs" dxfId="37" priority="17" operator="equal">
      <formula>"MUITO ALTO"</formula>
    </cfRule>
  </conditionalFormatting>
  <conditionalFormatting sqref="AG5:AG13 T5:T13">
    <cfRule type="cellIs" dxfId="36" priority="18" operator="equal">
      <formula>"ALTO"</formula>
    </cfRule>
  </conditionalFormatting>
  <conditionalFormatting sqref="T5:T13">
    <cfRule type="cellIs" dxfId="35" priority="19" operator="equal">
      <formula>"MÉDIO"</formula>
    </cfRule>
  </conditionalFormatting>
  <conditionalFormatting sqref="AG5:AG13 T5:T13">
    <cfRule type="cellIs" dxfId="34" priority="20" operator="equal">
      <formula>"BAIXO"</formula>
    </cfRule>
  </conditionalFormatting>
  <conditionalFormatting sqref="AG5:AG13 T5:T13">
    <cfRule type="cellIs" dxfId="33" priority="21" operator="equal">
      <formula>"MUITO BAIXO"</formula>
    </cfRule>
  </conditionalFormatting>
  <conditionalFormatting sqref="AG5:AG13">
    <cfRule type="cellIs" dxfId="32" priority="6" operator="equal">
      <formula>"MUITO ALTO"</formula>
    </cfRule>
  </conditionalFormatting>
  <conditionalFormatting sqref="AG5:AG13">
    <cfRule type="cellIs" dxfId="31" priority="8" operator="equal">
      <formula>"MÉDIO"</formula>
    </cfRule>
  </conditionalFormatting>
  <conditionalFormatting sqref="W5:W13">
    <cfRule type="cellIs" dxfId="30" priority="2" operator="equal">
      <formula>"TRANSFERIR/COMPARTILHAR"</formula>
    </cfRule>
    <cfRule type="cellIs" dxfId="29" priority="3" operator="equal">
      <formula>"REDUZIR"</formula>
    </cfRule>
    <cfRule type="cellIs" dxfId="28" priority="4" operator="equal">
      <formula>"ACEITAR"</formula>
    </cfRule>
  </conditionalFormatting>
  <conditionalFormatting sqref="W4:W13">
    <cfRule type="cellIs" dxfId="27" priority="1" operator="equal">
      <formula>"EVITAR"</formula>
    </cfRule>
  </conditionalFormatting>
  <dataValidations count="3">
    <dataValidation type="list" allowBlank="1" showErrorMessage="1" sqref="M5:M13">
      <formula1>"1,2,5,8,10"</formula1>
    </dataValidation>
    <dataValidation type="list" allowBlank="1" showInputMessage="1" showErrorMessage="1" sqref="P5:P13">
      <formula1>"1,2,5,8,10"</formula1>
    </dataValidation>
    <dataValidation type="custom" allowBlank="1" showDropDown="1" showErrorMessage="1" sqref="AB5:AC13">
      <formula1>OR(NOT(ISERROR(DATEVALUE(AB5))), AND(ISNUMBER(AB5), LEFT(CELL("format", AB5))="D"))</formula1>
    </dataValidation>
  </dataValidations>
  <pageMargins left="0.51181102362204722" right="0.47244094488188981" top="0.39370078740157483" bottom="0.51181102362204722" header="0" footer="0"/>
  <pageSetup paperSize="8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Apoio!$B$5:$B$9</xm:f>
          </x14:formula1>
          <xm:sqref>J5:J13</xm:sqref>
        </x14:dataValidation>
        <x14:dataValidation type="list" allowBlank="1" showInputMessage="1" showErrorMessage="1">
          <x14:formula1>
            <xm:f>Apoio!$R$20:$R$23</xm:f>
          </x14:formula1>
          <xm:sqref>W5:W13</xm:sqref>
        </x14:dataValidation>
        <x14:dataValidation type="list" allowBlank="1" showInputMessage="1" showErrorMessage="1">
          <x14:formula1>
            <xm:f>'1. Ambiente'!$F$18:$F$33</xm:f>
          </x14:formula1>
          <xm:sqref>D5:D13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showGridLines="0" view="pageBreakPreview" zoomScale="60" zoomScaleNormal="90" workbookViewId="0">
      <selection activeCell="E6" sqref="E6"/>
    </sheetView>
  </sheetViews>
  <sheetFormatPr defaultColWidth="9.1796875" defaultRowHeight="12.5"/>
  <cols>
    <col min="1" max="1" width="2.1796875" style="8" customWidth="1"/>
    <col min="2" max="2" width="9.54296875" style="68" customWidth="1"/>
    <col min="3" max="3" width="17.81640625" style="8" customWidth="1"/>
    <col min="4" max="4" width="38.81640625" style="8" customWidth="1"/>
    <col min="5" max="5" width="22.54296875" style="8" customWidth="1"/>
    <col min="6" max="6" width="27.7265625" style="8" customWidth="1"/>
    <col min="7" max="7" width="19.54296875" style="8" bestFit="1" customWidth="1"/>
    <col min="8" max="8" width="26.26953125" style="68" bestFit="1" customWidth="1"/>
    <col min="9" max="9" width="15" style="8" customWidth="1"/>
    <col min="10" max="10" width="9.1796875" style="8"/>
    <col min="11" max="11" width="21" style="8" customWidth="1"/>
    <col min="12" max="12" width="9.1796875" style="8"/>
    <col min="13" max="13" width="18.26953125" style="8" customWidth="1"/>
    <col min="14" max="15" width="10.1796875" style="8" bestFit="1" customWidth="1"/>
    <col min="16" max="16384" width="9.1796875" style="8"/>
  </cols>
  <sheetData>
    <row r="1" spans="2:9">
      <c r="B1" s="8"/>
      <c r="H1" s="8"/>
    </row>
    <row r="2" spans="2:9" s="53" customFormat="1" ht="13">
      <c r="B2" s="213" t="s">
        <v>136</v>
      </c>
      <c r="C2" s="214"/>
      <c r="D2" s="214"/>
      <c r="E2" s="215" t="str">
        <f>'1. Ambiente'!D13</f>
        <v>Gestão de Riscos do Metaprocesso de Contratação Pública</v>
      </c>
      <c r="F2" s="215"/>
      <c r="G2" s="215"/>
      <c r="H2" s="215"/>
      <c r="I2" s="216"/>
    </row>
    <row r="3" spans="2:9" s="53" customFormat="1" ht="13">
      <c r="B3" s="217" t="s">
        <v>134</v>
      </c>
      <c r="C3" s="217" t="s">
        <v>0</v>
      </c>
      <c r="D3" s="217" t="s">
        <v>50</v>
      </c>
      <c r="E3" s="217"/>
      <c r="F3" s="217"/>
      <c r="G3" s="210" t="s">
        <v>128</v>
      </c>
      <c r="H3" s="217" t="s">
        <v>129</v>
      </c>
      <c r="I3" s="217" t="s">
        <v>108</v>
      </c>
    </row>
    <row r="4" spans="2:9" s="53" customFormat="1" ht="13">
      <c r="B4" s="217"/>
      <c r="C4" s="217"/>
      <c r="D4" s="1" t="s">
        <v>85</v>
      </c>
      <c r="E4" s="1" t="s">
        <v>9</v>
      </c>
      <c r="F4" s="1" t="s">
        <v>86</v>
      </c>
      <c r="G4" s="210"/>
      <c r="H4" s="218"/>
      <c r="I4" s="218"/>
    </row>
    <row r="5" spans="2:9" ht="137.5">
      <c r="B5" s="72" t="s">
        <v>161</v>
      </c>
      <c r="C5" s="69" t="str">
        <f>IF($B5="","",VLOOKUP($B5,'2. Gerenciamento'!$C$5:$U$13,2,FALSE))</f>
        <v>1 - Formalização da demanda</v>
      </c>
      <c r="D5" s="69" t="str">
        <f>IF($B5="","",VLOOKUP($B5,'2. Gerenciamento'!$C$5:$U$13,3,FALSE))</f>
        <v>• Fluxo interno deficiente de solicitação de aquisição.
• Surgimento de necessidade não conhecida à época da elaboração do PCA.</v>
      </c>
      <c r="E5" s="69" t="str">
        <f>IF($B5="","",VLOOKUP($B5,'2. Gerenciamento'!$C$5:$U$13,4,FALSE))</f>
        <v>Ausência ou subdimensionamento da previsão da demanda (compra ou contratação) no Plano Anual de Contratação.</v>
      </c>
      <c r="F5" s="69" t="str">
        <f>IF($B5="","",VLOOKUP($B5,'2. Gerenciamento'!$C$5:$U$13,5,FALSE))</f>
        <v>• Caracterização de emergência fabricada ou fracionamento indevido de licitação;
• Desperdício de recursos;
• Descontinuidade da contratação para demandas continuadas;
• Impossibilidade de concretizar a compra/contratação.</v>
      </c>
      <c r="G5" s="56" t="str">
        <f>IF($B5="","",VLOOKUP($B5,'2. Gerenciamento'!$C$5:$U$13,18,FALSE))</f>
        <v>MÉDIO</v>
      </c>
      <c r="H5" s="176" t="str">
        <f>IF($B5="","",VLOOKUP($B5,'2. Gerenciamento'!$C$5:$AC$13,23,FALSE))</f>
        <v>• Realizar capacitações para elaboração do PCA;
• Inclusão da nova demanda no PCA;
• Criação e divulgação de fluxo interno de inclusão da demanda;
• Designar um servidor público como ponto focal para contratações nas áreas demandantes.</v>
      </c>
      <c r="I5" s="176" t="str">
        <f>IF($B5="","",VLOOKUP($B5,'2. Gerenciamento'!$C$5:$AC$13,24,FALSE))</f>
        <v>CONVEN</v>
      </c>
    </row>
    <row r="6" spans="2:9" ht="200">
      <c r="B6" s="50" t="s">
        <v>205</v>
      </c>
      <c r="C6" s="69" t="str">
        <f>IF($B6="","",VLOOKUP($B6,'2. Gerenciamento'!$C$5:$U$13,2,FALSE))</f>
        <v>1 - Formalização da demanda</v>
      </c>
      <c r="D6" s="69" t="str">
        <f>IF($B6="","",VLOOKUP($B6,'2. Gerenciamento'!$C$5:$U$13,3,FALSE))</f>
        <v>• Falta de gestão da área demandante;
• Ausência de planejamento da área demandante;
• Surgimento de demandas supervinientes.</v>
      </c>
      <c r="E6" s="69" t="str">
        <f>IF($B6="","",VLOOKUP($B6,'2. Gerenciamento'!$C$5:$U$13,4,FALSE))</f>
        <v>Início intempestivo da oficialização da demanda.</v>
      </c>
      <c r="F6" s="69" t="str">
        <f>IF($B6="","",VLOOKUP($B6,'2. Gerenciamento'!$C$5:$U$13,5,FALSE))</f>
        <v>• Atraso na entrega do serviço, obra ou produto;
• Atraso no início das demais etapas do processo;
• Atraso na contratação;
•  Comprometimento do regular andamento de outros processos.</v>
      </c>
      <c r="G6" s="56" t="str">
        <f>IF($B6="","",VLOOKUP($B6,'2. Gerenciamento'!$C$5:$U$13,18,FALSE))</f>
        <v>MUITO ALTO</v>
      </c>
      <c r="H6" s="176" t="str">
        <f>IF($B6="","",VLOOKUP($B6,'2. Gerenciamento'!$C$5:$AC$13,23,FALSE))</f>
        <v>• Verificação das alternativas legais para fins de viabilização da regularidade da contratação;
• Capacitação prévia envolvendo os agentes do setor demandante (área do negócio);
• Designar um servidor público como ponto focal para contratações nas áreas demandantes;
• Reestrução de equipes com processos de contratações (seletivo, concurso, bolsista, etc.)</v>
      </c>
      <c r="I6" s="176" t="str">
        <f>IF($B6="","",VLOOKUP($B6,'2. Gerenciamento'!$C$5:$AC$13,24,FALSE))</f>
        <v>CONVEN</v>
      </c>
    </row>
    <row r="7" spans="2:9" ht="100">
      <c r="B7" s="50" t="s">
        <v>206</v>
      </c>
      <c r="C7" s="69" t="str">
        <f>IF($B7="","",VLOOKUP($B7,'2. Gerenciamento'!$C$5:$U$13,2,FALSE))</f>
        <v>5 - Elaboração do Estudo Técnico Preliminar</v>
      </c>
      <c r="D7" s="69" t="str">
        <f>IF($B7="","",VLOOKUP($B7,'2. Gerenciamento'!$C$5:$U$13,3,FALSE))</f>
        <v>• Ausência de conhecimento dos atores da importância da justificativa;
• Ausência de capacidade técnica da equipe;
• Falta de capacitação dos agentes do setor demandante.</v>
      </c>
      <c r="E7" s="69" t="str">
        <f>IF($B7="","",VLOOKUP($B7,'2. Gerenciamento'!$C$5:$U$13,4,FALSE))</f>
        <v>Justificativa de contratação inadequada ou não descrita em nível adequado.</v>
      </c>
      <c r="F7" s="69" t="str">
        <f>IF($B7="","",VLOOKUP($B7,'2. Gerenciamento'!$C$5:$U$13,5,FALSE))</f>
        <v>• Atraso na contratação em função do retrabalho;
• Contratação de uma solução que poderia ter sido evitada ou ter sido executada em melhores condições;
• Desperdício de recursos.</v>
      </c>
      <c r="G7" s="56" t="str">
        <f>IF($B7="","",VLOOKUP($B7,'2. Gerenciamento'!$C$5:$U$13,18,FALSE))</f>
        <v>MÉDIO</v>
      </c>
      <c r="H7" s="176" t="str">
        <f>IF($B7="","",VLOOKUP($B7,'2. Gerenciamento'!$C$5:$AC$13,23,FALSE))</f>
        <v>• Capacitação prévia envolvendo os agentes do setor demandante (área de negócio);
• Designar um servidor público como ponto focal para contratações nas áreas demandantes.</v>
      </c>
      <c r="I7" s="176" t="str">
        <f>IF($B7="","",VLOOKUP($B7,'2. Gerenciamento'!$C$5:$AC$13,24,FALSE))</f>
        <v>CONVEN</v>
      </c>
    </row>
    <row r="8" spans="2:9" ht="162.5">
      <c r="B8" s="50" t="s">
        <v>207</v>
      </c>
      <c r="C8" s="69" t="str">
        <f>IF($B8="","",VLOOKUP($B8,'2. Gerenciamento'!$C$5:$U$13,2,FALSE))</f>
        <v>5 - Elaboração do Estudo Técnico Preliminar</v>
      </c>
      <c r="D8" s="69" t="str">
        <f>IF($B8="","",VLOOKUP($B8,'2. Gerenciamento'!$C$5:$U$13,3,FALSE))</f>
        <v>• Cultura de planejamento das contratações incipiente;
• Equipe envolvida na elaboração do ETP sem conhecimento adequado de planejamento e do objeto a ser contratado.</v>
      </c>
      <c r="E8" s="69" t="str">
        <f>IF($B8="","",VLOOKUP($B8,'2. Gerenciamento'!$C$5:$U$13,4,FALSE))</f>
        <v>Elaboração do ETP com especificações incompletas/desnecessárias ou com requisitos técnicos irrelevantes/insuficientes.</v>
      </c>
      <c r="F8" s="69" t="str">
        <f>IF($B8="","",VLOOKUP($B8,'2. Gerenciamento'!$C$5:$U$13,5,FALSE))</f>
        <v>• Aumento indevido do valor da contratação;
• Elaboração do TR ou projeto básico sem elementos essenciais para seleção da proposta mais vantajosa;
• Solução contratada ou adquirida que não 
corresponde às necessidades da Administração Pública;
• Atraso na contratação em função do retrabalho;
• Republicação do edital.</v>
      </c>
      <c r="G8" s="56" t="str">
        <f>IF($B8="","",VLOOKUP($B8,'2. Gerenciamento'!$C$5:$U$13,18,FALSE))</f>
        <v>MUITO ALTO</v>
      </c>
      <c r="H8" s="176" t="str">
        <f>IF($B8="","",VLOOKUP($B8,'2. Gerenciamento'!$C$5:$AC$13,23,FALSE))</f>
        <v>• Capacitação prévia envolvendo os agentes do setor demandante (área de negócio);
• Designar um servidor público como ponto focal para contratações nas áreas demandantes.</v>
      </c>
      <c r="I8" s="176" t="str">
        <f>IF($B8="","",VLOOKUP($B8,'2. Gerenciamento'!$C$5:$AC$13,24,FALSE))</f>
        <v>CONVEN</v>
      </c>
    </row>
    <row r="9" spans="2:9" ht="75">
      <c r="B9" s="50" t="s">
        <v>208</v>
      </c>
      <c r="C9" s="69" t="str">
        <f>IF($B9="","",VLOOKUP($B9,'2. Gerenciamento'!$C$5:$U$13,2,FALSE))</f>
        <v>10 - Apresentação das propostas e lances (Dispensa/Inexigibilidade)</v>
      </c>
      <c r="D9" s="69" t="str">
        <f>IF($B9="","",VLOOKUP($B9,'2. Gerenciamento'!$C$5:$U$13,3,FALSE))</f>
        <v>• Conluio entre fornecedores;
• Conluio entre fornecedores e agente público.</v>
      </c>
      <c r="E9" s="69" t="str">
        <f>IF($B9="","",VLOOKUP($B9,'2. Gerenciamento'!$C$5:$U$13,4,FALSE))</f>
        <v>Proposta fictícia, de fachada ou de cobertura, apresentadas com o intuito de aparentar competitividade no certame.</v>
      </c>
      <c r="F9" s="69" t="str">
        <f>IF($B9="","",VLOOKUP($B9,'2. Gerenciamento'!$C$5:$U$13,5,FALSE))</f>
        <v>• Questionamentos futuros, inclusive judiciais, sobre a licitação, com risco de anulação do contrato;
• Desvantajosidade ao interesse público.</v>
      </c>
      <c r="G9" s="56" t="str">
        <f>IF($B9="","",VLOOKUP($B9,'2. Gerenciamento'!$C$5:$U$13,18,FALSE))</f>
        <v>MÉDIO</v>
      </c>
      <c r="H9" s="176" t="str">
        <f>IF($B9="","",VLOOKUP($B9,'2. Gerenciamento'!$C$5:$AC$13,23,FALSE))</f>
        <v>• Capacitação prévia envolvendo os agentes do setor demandante (área de negócio) e setor de compras.</v>
      </c>
      <c r="I9" s="176" t="str">
        <f>IF($B9="","",VLOOKUP($B9,'2. Gerenciamento'!$C$5:$AC$13,24,FALSE))</f>
        <v>CONVEN</v>
      </c>
    </row>
    <row r="10" spans="2:9" ht="112.5">
      <c r="B10" s="50" t="s">
        <v>209</v>
      </c>
      <c r="C10" s="69" t="str">
        <f>IF($B10="","",VLOOKUP($B10,'2. Gerenciamento'!$C$5:$U$13,2,FALSE))</f>
        <v>14 - Execução contratual</v>
      </c>
      <c r="D10" s="69" t="str">
        <f>IF($B10="","",VLOOKUP($B10,'2. Gerenciamento'!$C$5:$U$13,3,FALSE))</f>
        <v>• Especificação inadequada ou insuficiente no contrato;
• Ausência de conferência da qualidade e quantidade dos produtos recebidos;
• Conflito de interesse dos servidores designados como fiscais e/ou gestores do contrato;</v>
      </c>
      <c r="E10" s="69" t="str">
        <f>IF($B10="","",VLOOKUP($B10,'2. Gerenciamento'!$C$5:$U$13,4,FALSE))</f>
        <v>Atesto de NF de produtos ou serviços com as características (quantidade e qualidade) diferentes do especificado ou não entregues.</v>
      </c>
      <c r="F10" s="69" t="str">
        <f>IF($B10="","",VLOOKUP($B10,'2. Gerenciamento'!$C$5:$U$13,5,FALSE))</f>
        <v>• Paralisação da execução contratual e eventual discussão judicial;
• Pagamento por serviços ou produtos com qualidade e quantidade diferente da especificação e consequente prejuízo para a Administração Pública.</v>
      </c>
      <c r="G10" s="56" t="str">
        <f>IF($B10="","",VLOOKUP($B10,'2. Gerenciamento'!$C$5:$U$13,18,FALSE))</f>
        <v>MÉDIO</v>
      </c>
      <c r="H10" s="176" t="str">
        <f>IF($B10="","",VLOOKUP($B10,'2. Gerenciamento'!$C$5:$AC$13,23,FALSE))</f>
        <v>• Capacitação prévia envolvendo os agentes do setor demandante (área de negócio).</v>
      </c>
      <c r="I10" s="176" t="str">
        <f>IF($B10="","",VLOOKUP($B10,'2. Gerenciamento'!$C$5:$AC$13,24,FALSE))</f>
        <v>CONVEN</v>
      </c>
    </row>
    <row r="11" spans="2:9" ht="133.5" customHeight="1">
      <c r="B11" s="50" t="s">
        <v>212</v>
      </c>
      <c r="C11" s="69" t="str">
        <f>IF($B11="","",VLOOKUP($B11,'2. Gerenciamento'!$C$5:$U$13,2,FALSE))</f>
        <v>14 - Execução contratual</v>
      </c>
      <c r="D11" s="69" t="str">
        <f>IF($B11="","",VLOOKUP($B11,'2. Gerenciamento'!$C$5:$U$13,3,FALSE))</f>
        <v>• Atraso na realização das etapas do processo administrativo de prorrogação;
• Falta de conhecimento por parte dos agentes públicos.</v>
      </c>
      <c r="E11" s="69" t="str">
        <f>IF($B11="","",VLOOKUP($B11,'2. Gerenciamento'!$C$5:$U$13,4,FALSE))</f>
        <v>Prorrogação contratual não formalizada até o vencimento contratual.</v>
      </c>
      <c r="F11" s="69" t="str">
        <f>IF($B11="","",VLOOKUP($B11,'2. Gerenciamento'!$C$5:$U$13,5,FALSE))</f>
        <v>• Prejuízo à Administração Pública;
• Descontinuidade do serviço;
• Necessidade de formalização de Termo de 
Ajuste de Contas - TAC;
• Necessidade de realização de dispensa emergencial.</v>
      </c>
      <c r="G11" s="56" t="str">
        <f>IF($B11="","",VLOOKUP($B11,'2. Gerenciamento'!$C$5:$U$13,18,FALSE))</f>
        <v>MÉDIO</v>
      </c>
      <c r="H11" s="176" t="str">
        <f>IF($B11="","",VLOOKUP($B11,'2. Gerenciamento'!$C$5:$AC$13,23,FALSE))</f>
        <v>• Realização de planejamento para prorrogação contratual com antecedência necessária para a conclusão de todos os atos preparatórios e em tempo hábil para eventual nova contratação, caso a contratada não tenha interesse em manter o contrato.</v>
      </c>
      <c r="I11" s="176" t="str">
        <f>IF($B11="","",VLOOKUP($B11,'2. Gerenciamento'!$C$5:$AC$13,24,FALSE))</f>
        <v>CONVEN</v>
      </c>
    </row>
    <row r="12" spans="2:9" ht="101" customHeight="1">
      <c r="B12" s="50" t="s">
        <v>213</v>
      </c>
      <c r="C12" s="69" t="str">
        <f>IF($B12="","",VLOOKUP($B12,'2. Gerenciamento'!$C$5:$U$13,2,FALSE))</f>
        <v>15 - Fiscalização do contrato</v>
      </c>
      <c r="D12" s="69" t="str">
        <f>IF($B12="","",VLOOKUP($B12,'2. Gerenciamento'!$C$5:$U$13,3,FALSE))</f>
        <v>• Designação de fiscais sem comprometimento com as atividades e/ou tempo suficiente para desempenhá-las.</v>
      </c>
      <c r="E12" s="69" t="str">
        <f>IF($B12="","",VLOOKUP($B12,'2. Gerenciamento'!$C$5:$U$13,4,FALSE))</f>
        <v>Fiscalização inexistente ou inadequada.</v>
      </c>
      <c r="F12" s="69" t="str">
        <f>IF($B12="","",VLOOKUP($B12,'2. Gerenciamento'!$C$5:$U$13,5,FALSE))</f>
        <v>• Não detecção de descumprimento de obrigações pela contratada;
• Dificuldade de responsabilização da empresa contratada em caso de descumprimento contratual.</v>
      </c>
      <c r="G12" s="56" t="str">
        <f>IF($B12="","",VLOOKUP($B12,'2. Gerenciamento'!$C$5:$U$13,18,FALSE))</f>
        <v>MUITO ALTO</v>
      </c>
      <c r="H12" s="176" t="str">
        <f>IF($B12="","",VLOOKUP($B12,'2. Gerenciamento'!$C$5:$AC$13,23,FALSE))</f>
        <v>• Treinamento específico para os fiscais do contrato;
• Acompanhamento periódico das ações realizadas pelo fiscal;
• Pagamento de valor adicional ao cargo de fiscal de contrato.</v>
      </c>
      <c r="I12" s="176" t="str">
        <f>IF($B12="","",VLOOKUP($B12,'2. Gerenciamento'!$C$5:$AC$13,24,FALSE))</f>
        <v>CONVEN</v>
      </c>
    </row>
    <row r="13" spans="2:9" ht="50">
      <c r="B13" s="50" t="s">
        <v>214</v>
      </c>
      <c r="C13" s="69" t="str">
        <f>IF($B13="","",VLOOKUP($B13,'2. Gerenciamento'!$C$5:$U$13,2,FALSE))</f>
        <v>16 - Pagamento</v>
      </c>
      <c r="D13" s="69" t="str">
        <f>IF($B13="","",VLOOKUP($B13,'2. Gerenciamento'!$C$5:$U$13,3,FALSE))</f>
        <v>• Fornecedor não está com documentação de regularidade fiscal em dia;
• Atraso na entrega e/ou inconformidade do produto/serviço com o previsto em contrato.</v>
      </c>
      <c r="E13" s="69" t="str">
        <f>IF($B13="","",VLOOKUP($B13,'2. Gerenciamento'!$C$5:$U$13,4,FALSE))</f>
        <v>Atraso no pagamento das faturas.</v>
      </c>
      <c r="F13" s="69" t="str">
        <f>IF($B13="","",VLOOKUP($B13,'2. Gerenciamento'!$C$5:$U$13,5,FALSE))</f>
        <v>• Má prestação dos serviços pelo fornecedor;
• Pagamento de juros, mora e multa.</v>
      </c>
      <c r="G13" s="56" t="str">
        <f>IF($B13="","",VLOOKUP($B13,'2. Gerenciamento'!$C$5:$U$13,18,FALSE))</f>
        <v>BAIXO</v>
      </c>
      <c r="H13" s="176" t="str">
        <f>IF($B13="","",VLOOKUP($B13,'2. Gerenciamento'!$C$5:$AC$13,23,FALSE))</f>
        <v>Adoção das medidas administrativas necessárias para a realização do pagamento.</v>
      </c>
      <c r="I13" s="176" t="str">
        <f>IF($B13="","",VLOOKUP($B13,'2. Gerenciamento'!$C$5:$AC$13,24,FALSE))</f>
        <v>CFINC</v>
      </c>
    </row>
  </sheetData>
  <mergeCells count="8">
    <mergeCell ref="B2:D2"/>
    <mergeCell ref="E2:I2"/>
    <mergeCell ref="C3:C4"/>
    <mergeCell ref="B3:B4"/>
    <mergeCell ref="D3:F3"/>
    <mergeCell ref="G3:G4"/>
    <mergeCell ref="H3:H4"/>
    <mergeCell ref="I3:I4"/>
  </mergeCells>
  <conditionalFormatting sqref="G5:I13">
    <cfRule type="cellIs" dxfId="26" priority="1" operator="equal">
      <formula>"CRÍTICO"</formula>
    </cfRule>
  </conditionalFormatting>
  <conditionalFormatting sqref="G5:I13">
    <cfRule type="cellIs" dxfId="25" priority="2" operator="equal">
      <formula>"MUITO ALTO"</formula>
    </cfRule>
  </conditionalFormatting>
  <conditionalFormatting sqref="G5:I13">
    <cfRule type="cellIs" dxfId="24" priority="3" operator="equal">
      <formula>"ALTO"</formula>
    </cfRule>
  </conditionalFormatting>
  <conditionalFormatting sqref="G5:I13">
    <cfRule type="cellIs" dxfId="23" priority="4" operator="equal">
      <formula>"MÉDIO"</formula>
    </cfRule>
  </conditionalFormatting>
  <conditionalFormatting sqref="G5:I13">
    <cfRule type="cellIs" dxfId="22" priority="5" operator="equal">
      <formula>"BAIXO"</formula>
    </cfRule>
  </conditionalFormatting>
  <conditionalFormatting sqref="G5:I13">
    <cfRule type="cellIs" dxfId="21" priority="6" operator="equal">
      <formula>"MUITO BAIXO"</formula>
    </cfRule>
  </conditionalFormatting>
  <printOptions horizontalCentered="1"/>
  <pageMargins left="0.51181102362204722" right="0.51181102362204722" top="1.2" bottom="0.59055118110236227" header="0.42" footer="0.31496062992125984"/>
  <pageSetup paperSize="9" scale="71" orientation="landscape" r:id="rId1"/>
  <headerFooter>
    <oddHeader>&amp;C&amp;G</oddHeader>
  </headerFooter>
  <rowBreaks count="1" manualBreakCount="1">
    <brk id="8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'2. Gerenciamento'!$C$5:$C$13</xm:f>
          </x14:formula1>
          <xm:sqref>B5:B13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showGridLines="0" view="pageBreakPreview" zoomScale="60" zoomScaleNormal="80" workbookViewId="0"/>
  </sheetViews>
  <sheetFormatPr defaultColWidth="9.1796875" defaultRowHeight="12.5"/>
  <cols>
    <col min="1" max="1" width="2.7265625" style="64" customWidth="1"/>
    <col min="2" max="2" width="8.453125" style="32" bestFit="1" customWidth="1"/>
    <col min="3" max="3" width="48.54296875" style="32" customWidth="1"/>
    <col min="4" max="4" width="25.54296875" style="32" customWidth="1"/>
    <col min="5" max="5" width="28.453125" style="32" customWidth="1"/>
    <col min="6" max="6" width="17.1796875" style="32" customWidth="1"/>
    <col min="7" max="7" width="30.1796875" style="32" customWidth="1"/>
    <col min="8" max="8" width="12.81640625" style="32" bestFit="1" customWidth="1"/>
    <col min="9" max="12" width="9.1796875" style="64"/>
    <col min="13" max="13" width="9.1796875" style="64" customWidth="1"/>
    <col min="14" max="14" width="16.26953125" style="64" customWidth="1"/>
    <col min="15" max="16384" width="9.1796875" style="64"/>
  </cols>
  <sheetData>
    <row r="2" spans="2:8" s="65" customFormat="1" ht="13">
      <c r="B2" s="219" t="s">
        <v>137</v>
      </c>
      <c r="C2" s="219"/>
      <c r="D2" s="219"/>
      <c r="E2" s="219"/>
      <c r="F2" s="219"/>
      <c r="G2" s="219"/>
      <c r="H2" s="219"/>
    </row>
    <row r="3" spans="2:8" s="65" customFormat="1" ht="13">
      <c r="B3" s="220" t="s">
        <v>134</v>
      </c>
      <c r="C3" s="219" t="s">
        <v>50</v>
      </c>
      <c r="D3" s="219"/>
      <c r="E3" s="219"/>
      <c r="F3" s="220" t="s">
        <v>128</v>
      </c>
      <c r="G3" s="220" t="s">
        <v>129</v>
      </c>
      <c r="H3" s="220" t="s">
        <v>89</v>
      </c>
    </row>
    <row r="4" spans="2:8" s="65" customFormat="1" ht="13">
      <c r="B4" s="221"/>
      <c r="C4" s="66" t="s">
        <v>85</v>
      </c>
      <c r="D4" s="66" t="s">
        <v>9</v>
      </c>
      <c r="E4" s="66" t="s">
        <v>86</v>
      </c>
      <c r="F4" s="220"/>
      <c r="G4" s="221"/>
      <c r="H4" s="221"/>
    </row>
    <row r="5" spans="2:8" ht="125">
      <c r="B5" s="67" t="s">
        <v>161</v>
      </c>
      <c r="C5" s="63" t="str">
        <f>IF($B5="","",VLOOKUP('4. Matriz'!$B5,'2. Gerenciamento'!$C$5:$U$13,3,FALSE))</f>
        <v>• Fluxo interno deficiente de solicitação de aquisição.
• Surgimento de necessidade não conhecida à época da elaboração do PCA.</v>
      </c>
      <c r="D5" s="63" t="str">
        <f>IF($B5="","",VLOOKUP('4. Matriz'!$B5,'2. Gerenciamento'!$C$5:$U$13,4,FALSE))</f>
        <v>Ausência ou subdimensionamento da previsão da demanda (compra ou contratação) no Plano Anual de Contratação.</v>
      </c>
      <c r="E5" s="63" t="str">
        <f>IF($B5="","",VLOOKUP('4. Matriz'!$B5,'2. Gerenciamento'!$C$5:$U$13,5,FALSE))</f>
        <v>• Caracterização de emergência fabricada ou fracionamento indevido de licitação;
• Desperdício de recursos;
• Descontinuidade da contratação para demandas continuadas;
• Impossibilidade de concretizar a compra/contratação.</v>
      </c>
      <c r="F5" s="62" t="str">
        <f>IF($B5="","",VLOOKUP('4. Matriz'!$B5,'2. Gerenciamento'!$C$5:$U$13,18,FALSE))</f>
        <v>MÉDIO</v>
      </c>
      <c r="G5" s="73" t="str">
        <f>IF($B5="","",VLOOKUP($B5,'2. Gerenciamento'!$C$5:$AC$13,23,FALSE))</f>
        <v>• Realizar capacitações para elaboração do PCA;
• Inclusão da nova demanda no PCA;
• Criação e divulgação de fluxo interno de inclusão da demanda;
• Designar um servidor público como ponto focal para contratações nas áreas demandantes.</v>
      </c>
      <c r="H5" s="73" t="str">
        <f>IF($B5="","",VLOOKUP($B5,'2. Gerenciamento'!$C$5:$AC$13,24,FALSE))</f>
        <v>CONVEN</v>
      </c>
    </row>
    <row r="6" spans="2:8" ht="162.5">
      <c r="B6" s="67" t="s">
        <v>205</v>
      </c>
      <c r="C6" s="63" t="str">
        <f>IF($B6="","",VLOOKUP('4. Matriz'!$B6,'2. Gerenciamento'!$C$5:$U$13,3,FALSE))</f>
        <v>• Falta de gestão da área demandante;
• Ausência de planejamento da área demandante;
• Surgimento de demandas supervinientes.</v>
      </c>
      <c r="D6" s="63" t="str">
        <f>IF($B6="","",VLOOKUP('4. Matriz'!$B6,'2. Gerenciamento'!$C$5:$U$13,4,FALSE))</f>
        <v>Início intempestivo da oficialização da demanda.</v>
      </c>
      <c r="E6" s="63" t="str">
        <f>IF($B6="","",VLOOKUP('4. Matriz'!$B6,'2. Gerenciamento'!$C$5:$U$13,5,FALSE))</f>
        <v>• Atraso na entrega do serviço, obra ou produto;
• Atraso no início das demais etapas do processo;
• Atraso na contratação;
•  Comprometimento do regular andamento de outros processos.</v>
      </c>
      <c r="F6" s="62" t="str">
        <f>IF($B6="","",VLOOKUP('4. Matriz'!$B6,'2. Gerenciamento'!$C$5:$U$13,18,FALSE))</f>
        <v>MUITO ALTO</v>
      </c>
      <c r="G6" s="73" t="str">
        <f>IF($B6="","",VLOOKUP($B6,'2. Gerenciamento'!$C$5:$AC$13,23,FALSE))</f>
        <v>• Verificação das alternativas legais para fins de viabilização da regularidade da contratação;
• Capacitação prévia envolvendo os agentes do setor demandante (área do negócio);
• Designar um servidor público como ponto focal para contratações nas áreas demandantes;
• Reestrução de equipes com processos de contratações (seletivo, concurso, bolsista, etc.)</v>
      </c>
      <c r="H6" s="73" t="str">
        <f>IF($B6="","",VLOOKUP($B6,'2. Gerenciamento'!$C$5:$AC$13,24,FALSE))</f>
        <v>CONVEN</v>
      </c>
    </row>
    <row r="7" spans="2:8" ht="87.5">
      <c r="B7" s="67" t="s">
        <v>206</v>
      </c>
      <c r="C7" s="63" t="str">
        <f>IF($B7="","",VLOOKUP('4. Matriz'!$B7,'2. Gerenciamento'!$C$5:$U$13,3,FALSE))</f>
        <v>• Ausência de conhecimento dos atores da importância da justificativa;
• Ausência de capacidade técnica da equipe;
• Falta de capacitação dos agentes do setor demandante.</v>
      </c>
      <c r="D7" s="63" t="str">
        <f>IF($B7="","",VLOOKUP('4. Matriz'!$B7,'2. Gerenciamento'!$C$5:$U$13,4,FALSE))</f>
        <v>Justificativa de contratação inadequada ou não descrita em nível adequado.</v>
      </c>
      <c r="E7" s="63" t="str">
        <f>IF($B7="","",VLOOKUP('4. Matriz'!$B7,'2. Gerenciamento'!$C$5:$U$13,5,FALSE))</f>
        <v>• Atraso na contratação em função do retrabalho;
• Contratação de uma solução que poderia ter sido evitada ou ter sido executada em melhores condições;
• Desperdício de recursos.</v>
      </c>
      <c r="F7" s="62" t="str">
        <f>IF($B7="","",VLOOKUP('4. Matriz'!$B7,'2. Gerenciamento'!$C$5:$U$13,18,FALSE))</f>
        <v>MÉDIO</v>
      </c>
      <c r="G7" s="73" t="str">
        <f>IF($B7="","",VLOOKUP($B7,'2. Gerenciamento'!$C$5:$AC$13,23,FALSE))</f>
        <v>• Capacitação prévia envolvendo os agentes do setor demandante (área de negócio);
• Designar um servidor público como ponto focal para contratações nas áreas demandantes.</v>
      </c>
      <c r="H7" s="73" t="str">
        <f>IF($B7="","",VLOOKUP($B7,'2. Gerenciamento'!$C$5:$AC$13,24,FALSE))</f>
        <v>CONVEN</v>
      </c>
    </row>
    <row r="8" spans="2:8" ht="162.5">
      <c r="B8" s="67" t="s">
        <v>207</v>
      </c>
      <c r="C8" s="63" t="str">
        <f>IF($B8="","",VLOOKUP('4. Matriz'!$B8,'2. Gerenciamento'!$C$5:$U$13,3,FALSE))</f>
        <v>• Cultura de planejamento das contratações incipiente;
• Equipe envolvida na elaboração do ETP sem conhecimento adequado de planejamento e do objeto a ser contratado.</v>
      </c>
      <c r="D8" s="63" t="str">
        <f>IF($B8="","",VLOOKUP('4. Matriz'!$B8,'2. Gerenciamento'!$C$5:$U$13,4,FALSE))</f>
        <v>Elaboração do ETP com especificações incompletas/desnecessárias ou com requisitos técnicos irrelevantes/insuficientes.</v>
      </c>
      <c r="E8" s="63" t="str">
        <f>IF($B8="","",VLOOKUP('4. Matriz'!$B8,'2. Gerenciamento'!$C$5:$U$13,5,FALSE))</f>
        <v>• Aumento indevido do valor da contratação;
• Elaboração do TR ou projeto básico sem elementos essenciais para seleção da proposta mais vantajosa;
• Solução contratada ou adquirida que não 
corresponde às necessidades da Administração Pública;
• Atraso na contratação em função do retrabalho;
• Republicação do edital.</v>
      </c>
      <c r="F8" s="62" t="str">
        <f>IF($B8="","",VLOOKUP('4. Matriz'!$B8,'2. Gerenciamento'!$C$5:$U$13,18,FALSE))</f>
        <v>MUITO ALTO</v>
      </c>
      <c r="G8" s="73" t="str">
        <f>IF($B8="","",VLOOKUP($B8,'2. Gerenciamento'!$C$5:$AC$13,23,FALSE))</f>
        <v>• Capacitação prévia envolvendo os agentes do setor demandante (área de negócio);
• Designar um servidor público como ponto focal para contratações nas áreas demandantes.</v>
      </c>
      <c r="H8" s="73" t="str">
        <f>IF($B8="","",VLOOKUP($B8,'2. Gerenciamento'!$C$5:$AC$13,24,FALSE))</f>
        <v>CONVEN</v>
      </c>
    </row>
    <row r="9" spans="2:8" ht="75">
      <c r="B9" s="67" t="s">
        <v>208</v>
      </c>
      <c r="C9" s="63" t="str">
        <f>IF($B9="","",VLOOKUP('4. Matriz'!$B9,'2. Gerenciamento'!$C$5:$U$13,3,FALSE))</f>
        <v>• Conluio entre fornecedores;
• Conluio entre fornecedores e agente público.</v>
      </c>
      <c r="D9" s="63" t="str">
        <f>IF($B9="","",VLOOKUP('4. Matriz'!$B9,'2. Gerenciamento'!$C$5:$U$13,4,FALSE))</f>
        <v>Proposta fictícia, de fachada ou de cobertura, apresentadas com o intuito de aparentar competitividade no certame.</v>
      </c>
      <c r="E9" s="63" t="str">
        <f>IF($B9="","",VLOOKUP('4. Matriz'!$B9,'2. Gerenciamento'!$C$5:$U$13,5,FALSE))</f>
        <v>• Questionamentos futuros, inclusive judiciais, sobre a licitação, com risco de anulação do contrato;
• Desvantajosidade ao interesse público.</v>
      </c>
      <c r="F9" s="62" t="str">
        <f>IF($B9="","",VLOOKUP('4. Matriz'!$B9,'2. Gerenciamento'!$C$5:$U$13,18,FALSE))</f>
        <v>MÉDIO</v>
      </c>
      <c r="G9" s="73" t="str">
        <f>IF($B9="","",VLOOKUP($B9,'2. Gerenciamento'!$C$5:$AC$13,23,FALSE))</f>
        <v>• Capacitação prévia envolvendo os agentes do setor demandante (área de negócio) e setor de compras.</v>
      </c>
      <c r="H9" s="73" t="str">
        <f>IF($B9="","",VLOOKUP($B9,'2. Gerenciamento'!$C$5:$AC$13,24,FALSE))</f>
        <v>CONVEN</v>
      </c>
    </row>
    <row r="10" spans="2:8" ht="112.5">
      <c r="B10" s="67" t="s">
        <v>209</v>
      </c>
      <c r="C10" s="63" t="str">
        <f>IF($B10="","",VLOOKUP('4. Matriz'!$B10,'2. Gerenciamento'!$C$5:$U$13,3,FALSE))</f>
        <v>• Especificação inadequada ou insuficiente no contrato;
• Ausência de conferência da qualidade e quantidade dos produtos recebidos;
• Conflito de interesse dos servidores designados como fiscais e/ou gestores do contrato;</v>
      </c>
      <c r="D10" s="63" t="str">
        <f>IF($B10="","",VLOOKUP('4. Matriz'!$B10,'2. Gerenciamento'!$C$5:$U$13,4,FALSE))</f>
        <v>Atesto de NF de produtos ou serviços com as características (quantidade e qualidade) diferentes do especificado ou não entregues.</v>
      </c>
      <c r="E10" s="63" t="str">
        <f>IF($B10="","",VLOOKUP('4. Matriz'!$B10,'2. Gerenciamento'!$C$5:$U$13,5,FALSE))</f>
        <v>• Paralisação da execução contratual e eventual discussão judicial;
• Pagamento por serviços ou produtos com qualidade e quantidade diferente da especificação e consequente prejuízo para a Administração Pública.</v>
      </c>
      <c r="F10" s="62" t="str">
        <f>IF($B10="","",VLOOKUP('4. Matriz'!$B10,'2. Gerenciamento'!$C$5:$U$13,18,FALSE))</f>
        <v>MÉDIO</v>
      </c>
      <c r="G10" s="73" t="str">
        <f>IF($B10="","",VLOOKUP($B10,'2. Gerenciamento'!$C$5:$AC$13,23,FALSE))</f>
        <v>• Capacitação prévia envolvendo os agentes do setor demandante (área de negócio).</v>
      </c>
      <c r="H10" s="73" t="str">
        <f>IF($B10="","",VLOOKUP($B10,'2. Gerenciamento'!$C$5:$AC$13,24,FALSE))</f>
        <v>CONVEN</v>
      </c>
    </row>
    <row r="11" spans="2:8" ht="100">
      <c r="B11" s="67" t="s">
        <v>212</v>
      </c>
      <c r="C11" s="63" t="str">
        <f>IF($B11="","",VLOOKUP('4. Matriz'!$B11,'2. Gerenciamento'!$C$5:$U$13,3,FALSE))</f>
        <v>• Atraso na realização das etapas do processo administrativo de prorrogação;
• Falta de conhecimento por parte dos agentes públicos.</v>
      </c>
      <c r="D11" s="63" t="str">
        <f>IF($B11="","",VLOOKUP('4. Matriz'!$B11,'2. Gerenciamento'!$C$5:$U$13,4,FALSE))</f>
        <v>Prorrogação contratual não formalizada até o vencimento contratual.</v>
      </c>
      <c r="E11" s="63" t="str">
        <f>IF($B11="","",VLOOKUP('4. Matriz'!$B11,'2. Gerenciamento'!$C$5:$U$13,5,FALSE))</f>
        <v>• Prejuízo à Administração Pública;
• Descontinuidade do serviço;
• Necessidade de formalização de Termo de 
Ajuste de Contas - TAC;
• Necessidade de realização de dispensa emergencial.</v>
      </c>
      <c r="F11" s="62" t="str">
        <f>IF($B11="","",VLOOKUP('4. Matriz'!$B11,'2. Gerenciamento'!$C$5:$U$13,18,FALSE))</f>
        <v>MÉDIO</v>
      </c>
      <c r="G11" s="73" t="str">
        <f>IF($B11="","",VLOOKUP($B11,'2. Gerenciamento'!$C$5:$AC$13,23,FALSE))</f>
        <v>• Realização de planejamento para prorrogação contratual com antecedência necessária para a conclusão de todos os atos preparatórios e em tempo hábil para eventual nova contratação, caso a contratada não tenha interesse em manter o contrato.</v>
      </c>
      <c r="H11" s="73" t="str">
        <f>IF($B11="","",VLOOKUP($B11,'2. Gerenciamento'!$C$5:$AC$13,24,FALSE))</f>
        <v>CONVEN</v>
      </c>
    </row>
    <row r="12" spans="2:8" ht="87.5">
      <c r="B12" s="67" t="s">
        <v>213</v>
      </c>
      <c r="C12" s="63" t="str">
        <f>IF($B12="","",VLOOKUP('4. Matriz'!$B12,'2. Gerenciamento'!$C$5:$U$13,3,FALSE))</f>
        <v>• Designação de fiscais sem comprometimento com as atividades e/ou tempo suficiente para desempenhá-las.</v>
      </c>
      <c r="D12" s="63" t="str">
        <f>IF($B12="","",VLOOKUP('4. Matriz'!$B12,'2. Gerenciamento'!$C$5:$U$13,4,FALSE))</f>
        <v>Fiscalização inexistente ou inadequada.</v>
      </c>
      <c r="E12" s="63" t="str">
        <f>IF($B12="","",VLOOKUP('4. Matriz'!$B12,'2. Gerenciamento'!$C$5:$U$13,5,FALSE))</f>
        <v>• Não detecção de descumprimento de obrigações pela contratada;
• Dificuldade de responsabilização da empresa contratada em caso de descumprimento contratual.</v>
      </c>
      <c r="F12" s="62" t="str">
        <f>IF($B12="","",VLOOKUP('4. Matriz'!$B12,'2. Gerenciamento'!$C$5:$U$13,18,FALSE))</f>
        <v>MUITO ALTO</v>
      </c>
      <c r="G12" s="73" t="str">
        <f>IF($B12="","",VLOOKUP($B12,'2. Gerenciamento'!$C$5:$AC$13,23,FALSE))</f>
        <v>• Treinamento específico para os fiscais do contrato;
• Acompanhamento periódico das ações realizadas pelo fiscal;
• Pagamento de valor adicional ao cargo de fiscal de contrato.</v>
      </c>
      <c r="H12" s="73" t="str">
        <f>IF($B12="","",VLOOKUP($B12,'2. Gerenciamento'!$C$5:$AC$13,24,FALSE))</f>
        <v>CONVEN</v>
      </c>
    </row>
    <row r="13" spans="2:8" ht="50">
      <c r="B13" s="67" t="s">
        <v>214</v>
      </c>
      <c r="C13" s="63" t="str">
        <f>IF($B13="","",VLOOKUP('4. Matriz'!$B13,'2. Gerenciamento'!$C$5:$U$13,3,FALSE))</f>
        <v>• Fornecedor não está com documentação de regularidade fiscal em dia;
• Atraso na entrega e/ou inconformidade do produto/serviço com o previsto em contrato.</v>
      </c>
      <c r="D13" s="63" t="str">
        <f>IF($B13="","",VLOOKUP('4. Matriz'!$B13,'2. Gerenciamento'!$C$5:$U$13,4,FALSE))</f>
        <v>Atraso no pagamento das faturas.</v>
      </c>
      <c r="E13" s="63" t="str">
        <f>IF($B13="","",VLOOKUP('4. Matriz'!$B13,'2. Gerenciamento'!$C$5:$U$13,5,FALSE))</f>
        <v>• Má prestação dos serviços pelo fornecedor;
• Pagamento de juros, mora e multa.</v>
      </c>
      <c r="F13" s="62" t="str">
        <f>IF($B13="","",VLOOKUP('4. Matriz'!$B13,'2. Gerenciamento'!$C$5:$U$13,18,FALSE))</f>
        <v>BAIXO</v>
      </c>
      <c r="G13" s="73" t="str">
        <f>IF($B13="","",VLOOKUP($B13,'2. Gerenciamento'!$C$5:$AC$13,23,FALSE))</f>
        <v>Adoção das medidas administrativas necessárias para a realização do pagamento.</v>
      </c>
      <c r="H13" s="73" t="str">
        <f>IF($B13="","",VLOOKUP($B13,'2. Gerenciamento'!$C$5:$AC$13,24,FALSE))</f>
        <v>CFINC</v>
      </c>
    </row>
  </sheetData>
  <mergeCells count="6">
    <mergeCell ref="B2:H2"/>
    <mergeCell ref="B3:B4"/>
    <mergeCell ref="C3:E3"/>
    <mergeCell ref="F3:F4"/>
    <mergeCell ref="G3:G4"/>
    <mergeCell ref="H3:H4"/>
  </mergeCells>
  <conditionalFormatting sqref="F5:F13">
    <cfRule type="cellIs" dxfId="20" priority="1" operator="equal">
      <formula>"CRÍTICO"</formula>
    </cfRule>
  </conditionalFormatting>
  <conditionalFormatting sqref="F5:F13">
    <cfRule type="cellIs" dxfId="19" priority="2" operator="equal">
      <formula>"MUITO ALTO"</formula>
    </cfRule>
  </conditionalFormatting>
  <conditionalFormatting sqref="F5:F13">
    <cfRule type="cellIs" dxfId="18" priority="3" operator="equal">
      <formula>"ALTO"</formula>
    </cfRule>
  </conditionalFormatting>
  <conditionalFormatting sqref="F5:F13">
    <cfRule type="cellIs" dxfId="17" priority="4" operator="equal">
      <formula>"MÉDIO"</formula>
    </cfRule>
  </conditionalFormatting>
  <conditionalFormatting sqref="F5:F13">
    <cfRule type="cellIs" dxfId="16" priority="5" operator="equal">
      <formula>"BAIXO"</formula>
    </cfRule>
  </conditionalFormatting>
  <conditionalFormatting sqref="F5:F13">
    <cfRule type="cellIs" dxfId="15" priority="6" operator="equal">
      <formula>"MUITO BAIXO"</formula>
    </cfRule>
  </conditionalFormatting>
  <pageMargins left="0.51181102362204722" right="0.51181102362204722" top="0.78740157480314965" bottom="0.78740157480314965" header="0.31496062992125984" footer="0.31496062992125984"/>
  <pageSetup paperSize="8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'2. Gerenciamento'!$C$5:$C$13</xm:f>
          </x14:formula1>
          <xm:sqref>B5:B13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 summaryRight="0"/>
    <pageSetUpPr fitToPage="1"/>
  </sheetPr>
  <dimension ref="A1:Q12"/>
  <sheetViews>
    <sheetView showGridLines="0" view="pageBreakPreview" zoomScale="60" zoomScaleNormal="70" workbookViewId="0">
      <pane xSplit="9" topLeftCell="J1" activePane="topRight" state="frozen"/>
      <selection pane="topRight" activeCell="F1" sqref="F1"/>
    </sheetView>
  </sheetViews>
  <sheetFormatPr defaultColWidth="12.54296875" defaultRowHeight="12.5"/>
  <cols>
    <col min="1" max="1" width="3.453125" style="14" customWidth="1"/>
    <col min="2" max="2" width="8.7265625" style="55" bestFit="1" customWidth="1"/>
    <col min="3" max="3" width="16.26953125" style="14" bestFit="1" customWidth="1"/>
    <col min="4" max="4" width="30.81640625" style="14" customWidth="1"/>
    <col min="5" max="5" width="24.54296875" style="14" customWidth="1"/>
    <col min="6" max="6" width="31.1796875" style="14" customWidth="1"/>
    <col min="7" max="7" width="10" style="14" customWidth="1"/>
    <col min="8" max="8" width="11.1796875" style="14" bestFit="1" customWidth="1"/>
    <col min="9" max="9" width="30.54296875" style="14" customWidth="1"/>
    <col min="10" max="10" width="14.54296875" style="14" customWidth="1"/>
    <col min="11" max="11" width="15.54296875" style="14" customWidth="1"/>
    <col min="12" max="13" width="12.81640625" style="14" bestFit="1" customWidth="1"/>
    <col min="14" max="14" width="14.7265625" style="14" bestFit="1" customWidth="1"/>
    <col min="15" max="15" width="58.26953125" style="14" customWidth="1"/>
    <col min="16" max="16" width="23.54296875" style="14" customWidth="1"/>
    <col min="17" max="16384" width="12.54296875" style="14"/>
  </cols>
  <sheetData>
    <row r="1" spans="1:17" s="20" customFormat="1" ht="13">
      <c r="A1" s="17"/>
      <c r="E1" s="49"/>
      <c r="F1" s="284"/>
      <c r="G1" s="18"/>
      <c r="H1" s="18"/>
      <c r="I1" s="19"/>
    </row>
    <row r="2" spans="1:17" s="20" customFormat="1" ht="13">
      <c r="A2" s="21"/>
      <c r="B2" s="222" t="s">
        <v>117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4"/>
      <c r="Q2" s="22"/>
    </row>
    <row r="3" spans="1:17" s="20" customFormat="1" ht="26">
      <c r="A3" s="21"/>
      <c r="B3" s="1" t="s">
        <v>10</v>
      </c>
      <c r="C3" s="1" t="s">
        <v>0</v>
      </c>
      <c r="D3" s="1" t="s">
        <v>124</v>
      </c>
      <c r="E3" s="1" t="s">
        <v>9</v>
      </c>
      <c r="F3" s="1" t="s">
        <v>86</v>
      </c>
      <c r="G3" s="1" t="s">
        <v>13</v>
      </c>
      <c r="H3" s="75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131</v>
      </c>
      <c r="O3" s="1" t="s">
        <v>132</v>
      </c>
      <c r="P3" s="1" t="s">
        <v>133</v>
      </c>
    </row>
    <row r="4" spans="1:17" ht="112.5">
      <c r="A4" s="2"/>
      <c r="B4" s="54" t="s">
        <v>161</v>
      </c>
      <c r="C4" s="56" t="str">
        <f>IF($B4="","",VLOOKUP($B4,'2. Gerenciamento'!$C:$H,2,0))</f>
        <v>1 - Formalização da demanda</v>
      </c>
      <c r="D4" s="56" t="str">
        <f>IF($B4="","",VLOOKUP($B4,'2. Gerenciamento'!$C:$H,3,0))</f>
        <v>• Fluxo interno deficiente de solicitação de aquisição.
• Surgimento de necessidade não conhecida à época da elaboração do PCA.</v>
      </c>
      <c r="E4" s="56" t="str">
        <f>IF($B4="","",VLOOKUP($B4,'2. Gerenciamento'!$C:$H,4,0))</f>
        <v>Ausência ou subdimensionamento da previsão da demanda (compra ou contratação) no Plano Anual de Contratação.</v>
      </c>
      <c r="F4" s="56" t="str">
        <f>IF($B4="","",VLOOKUP($B4,'2. Gerenciamento'!$C:$H,5,0))</f>
        <v>• Caracterização de emergência fabricada ou fracionamento indevido de licitação;
• Desperdício de recursos;
• Descontinuidade da contratação para demandas continuadas;
• Impossibilidade de concretizar a compra/contratação.</v>
      </c>
      <c r="G4" s="56" t="str">
        <f>IF(B4="","",VLOOKUP(B4,'2. Gerenciamento'!C:AC,18,0))</f>
        <v>MÉDIO</v>
      </c>
      <c r="H4" s="71" t="str">
        <f>IF(B4="","",VLOOKUP(B4,'2. Gerenciamento'!C:AC,21,0))</f>
        <v>REDUZIR</v>
      </c>
      <c r="I4" s="70" t="str">
        <f>IF($B4="","",VLOOKUP($B4,'2. Gerenciamento'!$C:$AC,23,0))</f>
        <v>• Realizar capacitações para elaboração do PCA;
• Inclusão da nova demanda no PCA;
• Criação e divulgação de fluxo interno de inclusão da demanda;
• Designar um servidor público como ponto focal para contratações nas áreas demandantes.</v>
      </c>
      <c r="J4" s="70" t="str">
        <f>IF($B4="","",VLOOKUP($B4,'2. Gerenciamento'!$C:$AC,24,0))</f>
        <v>CONVEN</v>
      </c>
      <c r="K4" s="70" t="str">
        <f>IF($B4="","",VLOOKUP($B4,'2. Gerenciamento'!$C:$AC,25,0))</f>
        <v>Ramona Queiroz de Souza</v>
      </c>
      <c r="L4" s="74">
        <f>IF($B4="","",VLOOKUP($B4,'2. Gerenciamento'!$C:$AC,26,0))</f>
        <v>45520</v>
      </c>
      <c r="M4" s="74">
        <f>IF($B4="","",VLOOKUP($B4,'2. Gerenciamento'!$C:$AC,27,0))</f>
        <v>45884</v>
      </c>
      <c r="N4" s="16"/>
      <c r="O4" s="15"/>
      <c r="P4" s="15"/>
    </row>
    <row r="5" spans="1:17" ht="150">
      <c r="A5" s="2"/>
      <c r="B5" s="54" t="s">
        <v>205</v>
      </c>
      <c r="C5" s="56" t="str">
        <f>IF($B5="","",VLOOKUP($B5,'2. Gerenciamento'!$C:$H,2,0))</f>
        <v>1 - Formalização da demanda</v>
      </c>
      <c r="D5" s="56" t="str">
        <f>IF($B5="","",VLOOKUP($B5,'2. Gerenciamento'!$C:$H,3,0))</f>
        <v>• Falta de gestão da área demandante;
• Ausência de planejamento da área demandante;
• Surgimento de demandas supervinientes.</v>
      </c>
      <c r="E5" s="56" t="str">
        <f>IF($B5="","",VLOOKUP($B5,'2. Gerenciamento'!$C:$H,4,0))</f>
        <v>Início intempestivo da oficialização da demanda.</v>
      </c>
      <c r="F5" s="56" t="str">
        <f>IF($B5="","",VLOOKUP($B5,'2. Gerenciamento'!$C:$H,5,0))</f>
        <v>• Atraso na entrega do serviço, obra ou produto;
• Atraso no início das demais etapas do processo;
• Atraso na contratação;
•  Comprometimento do regular andamento de outros processos.</v>
      </c>
      <c r="G5" s="56" t="str">
        <f>IF(B5="","",VLOOKUP(B5,'2. Gerenciamento'!C:T,18,0))</f>
        <v>MUITO ALTO</v>
      </c>
      <c r="H5" s="71" t="str">
        <f>IF(B5="","",VLOOKUP(B5,'2. Gerenciamento'!C:AC,21,0))</f>
        <v>REDUZIR</v>
      </c>
      <c r="I5" s="70" t="str">
        <f>IF($B5="","",VLOOKUP($B5,'2. Gerenciamento'!$C:$AC,23,0))</f>
        <v>• Verificação das alternativas legais para fins de viabilização da regularidade da contratação;
• Capacitação prévia envolvendo os agentes do setor demandante (área do negócio);
• Designar um servidor público como ponto focal para contratações nas áreas demandantes;
• Reestrução de equipes com processos de contratações (seletivo, concurso, bolsista, etc.)</v>
      </c>
      <c r="J5" s="70" t="str">
        <f>IF($B5="","",VLOOKUP($B5,'2. Gerenciamento'!$C:$AC,24,0))</f>
        <v>CONVEN</v>
      </c>
      <c r="K5" s="70" t="str">
        <f>IF($B5="","",VLOOKUP($B5,'2. Gerenciamento'!$C:$AC,25,0))</f>
        <v>Ramona Queiroz de Souza</v>
      </c>
      <c r="L5" s="74">
        <f>IF($B5="","",VLOOKUP($B5,'2. Gerenciamento'!$C:$AC,26,0))</f>
        <v>45520</v>
      </c>
      <c r="M5" s="74">
        <f>IF($B5="","",VLOOKUP($B5,'2. Gerenciamento'!$C:$AC,27,0))</f>
        <v>45884</v>
      </c>
      <c r="N5" s="15"/>
      <c r="O5" s="15"/>
      <c r="P5" s="15"/>
    </row>
    <row r="6" spans="1:17" ht="87.5">
      <c r="A6" s="2"/>
      <c r="B6" s="54" t="s">
        <v>206</v>
      </c>
      <c r="C6" s="56" t="str">
        <f>IF($B6="","",VLOOKUP($B6,'2. Gerenciamento'!$C:$H,2,0))</f>
        <v>5 - Elaboração do Estudo Técnico Preliminar</v>
      </c>
      <c r="D6" s="56" t="str">
        <f>IF($B6="","",VLOOKUP($B6,'2. Gerenciamento'!$C:$H,3,0))</f>
        <v>• Ausência de conhecimento dos atores da importância da justificativa;
• Ausência de capacidade técnica da equipe;
• Falta de capacitação dos agentes do setor demandante.</v>
      </c>
      <c r="E6" s="56" t="str">
        <f>IF($B6="","",VLOOKUP($B6,'2. Gerenciamento'!$C:$H,4,0))</f>
        <v>Justificativa de contratação inadequada ou não descrita em nível adequado.</v>
      </c>
      <c r="F6" s="56" t="str">
        <f>IF($B6="","",VLOOKUP($B6,'2. Gerenciamento'!$C:$H,5,0))</f>
        <v>• Atraso na contratação em função do retrabalho;
• Contratação de uma solução que poderia ter sido evitada ou ter sido executada em melhores condições;
• Desperdício de recursos.</v>
      </c>
      <c r="G6" s="56" t="str">
        <f>IF(B6="","",VLOOKUP(B6,'2. Gerenciamento'!C:T,18,0))</f>
        <v>MÉDIO</v>
      </c>
      <c r="H6" s="71" t="str">
        <f>IF(B6="","",VLOOKUP(B6,'2. Gerenciamento'!C:AC,21,0))</f>
        <v>REDUZIR</v>
      </c>
      <c r="I6" s="70" t="str">
        <f>IF($B6="","",VLOOKUP($B6,'2. Gerenciamento'!$C:$AC,23,0))</f>
        <v>• Capacitação prévia envolvendo os agentes do setor demandante (área de negócio);
• Designar um servidor público como ponto focal para contratações nas áreas demandantes.</v>
      </c>
      <c r="J6" s="70" t="str">
        <f>IF($B6="","",VLOOKUP($B6,'2. Gerenciamento'!$C:$AC,24,0))</f>
        <v>CONVEN</v>
      </c>
      <c r="K6" s="70" t="str">
        <f>IF($B6="","",VLOOKUP($B6,'2. Gerenciamento'!$C:$AC,25,0))</f>
        <v>Ramona Queiroz de Souza</v>
      </c>
      <c r="L6" s="74">
        <f>IF($B6="","",VLOOKUP($B6,'2. Gerenciamento'!$C:$AC,26,0))</f>
        <v>45520</v>
      </c>
      <c r="M6" s="74">
        <f>IF($B6="","",VLOOKUP($B6,'2. Gerenciamento'!$C:$AC,27,0))</f>
        <v>45884</v>
      </c>
      <c r="N6" s="16"/>
      <c r="O6" s="15"/>
      <c r="P6" s="15"/>
    </row>
    <row r="7" spans="1:17" ht="162.5">
      <c r="A7" s="2"/>
      <c r="B7" s="54" t="s">
        <v>207</v>
      </c>
      <c r="C7" s="56" t="str">
        <f>IF($B7="","",VLOOKUP($B7,'2. Gerenciamento'!$C:$H,2,0))</f>
        <v>5 - Elaboração do Estudo Técnico Preliminar</v>
      </c>
      <c r="D7" s="56" t="str">
        <f>IF($B7="","",VLOOKUP($B7,'2. Gerenciamento'!$C:$H,3,0))</f>
        <v>• Cultura de planejamento das contratações incipiente;
• Equipe envolvida na elaboração do ETP sem conhecimento adequado de planejamento e do objeto a ser contratado.</v>
      </c>
      <c r="E7" s="56" t="str">
        <f>IF($B7="","",VLOOKUP($B7,'2. Gerenciamento'!$C:$H,4,0))</f>
        <v>Elaboração do ETP com especificações incompletas/desnecessárias ou com requisitos técnicos irrelevantes/insuficientes.</v>
      </c>
      <c r="F7" s="56" t="str">
        <f>IF($B7="","",VLOOKUP($B7,'2. Gerenciamento'!$C:$H,5,0))</f>
        <v>• Aumento indevido do valor da contratação;
• Elaboração do TR ou projeto básico sem elementos essenciais para seleção da proposta mais vantajosa;
• Solução contratada ou adquirida que não 
corresponde às necessidades da Administração Pública;
• Atraso na contratação em função do retrabalho;
• Republicação do edital.</v>
      </c>
      <c r="G7" s="56" t="str">
        <f>IF(B7="","",VLOOKUP(B7,'2. Gerenciamento'!C:T,18,0))</f>
        <v>MUITO ALTO</v>
      </c>
      <c r="H7" s="71" t="str">
        <f>IF(B7="","",VLOOKUP(B7,'2. Gerenciamento'!C:AC,21,0))</f>
        <v>REDUZIR</v>
      </c>
      <c r="I7" s="70" t="str">
        <f>IF($B7="","",VLOOKUP($B7,'2. Gerenciamento'!$C:$AC,23,0))</f>
        <v>• Capacitação prévia envolvendo os agentes do setor demandante (área de negócio);
• Designar um servidor público como ponto focal para contratações nas áreas demandantes.</v>
      </c>
      <c r="J7" s="70" t="str">
        <f>IF($B7="","",VLOOKUP($B7,'2. Gerenciamento'!$C:$AC,24,0))</f>
        <v>CONVEN</v>
      </c>
      <c r="K7" s="70" t="str">
        <f>IF($B7="","",VLOOKUP($B7,'2. Gerenciamento'!$C:$AC,25,0))</f>
        <v>Ramona Queiroz de Souza</v>
      </c>
      <c r="L7" s="74">
        <f>IF($B7="","",VLOOKUP($B7,'2. Gerenciamento'!$C:$AC,26,0))</f>
        <v>45520</v>
      </c>
      <c r="M7" s="74">
        <f>IF($B7="","",VLOOKUP($B7,'2. Gerenciamento'!$C:$AC,27,0))</f>
        <v>45884</v>
      </c>
      <c r="N7" s="16"/>
      <c r="O7" s="15"/>
      <c r="P7" s="15"/>
    </row>
    <row r="8" spans="1:17" ht="62.5">
      <c r="A8" s="2"/>
      <c r="B8" s="54" t="s">
        <v>208</v>
      </c>
      <c r="C8" s="56" t="str">
        <f>IF($B8="","",VLOOKUP($B8,'2. Gerenciamento'!$C:$H,2,0))</f>
        <v>10 - Apresentação das propostas e lances (Dispensa/Inexigibilidade)</v>
      </c>
      <c r="D8" s="56" t="str">
        <f>IF($B8="","",VLOOKUP($B8,'2. Gerenciamento'!$C:$H,3,0))</f>
        <v>• Conluio entre fornecedores;
• Conluio entre fornecedores e agente público.</v>
      </c>
      <c r="E8" s="56" t="str">
        <f>IF($B8="","",VLOOKUP($B8,'2. Gerenciamento'!$C:$H,4,0))</f>
        <v>Proposta fictícia, de fachada ou de cobertura, apresentadas com o intuito de aparentar competitividade no certame.</v>
      </c>
      <c r="F8" s="56" t="str">
        <f>IF($B8="","",VLOOKUP($B8,'2. Gerenciamento'!$C:$H,5,0))</f>
        <v>• Questionamentos futuros, inclusive judiciais, sobre a licitação, com risco de anulação do contrato;
• Desvantajosidade ao interesse público.</v>
      </c>
      <c r="G8" s="56" t="str">
        <f>IF(B8="","",VLOOKUP(B8,'2. Gerenciamento'!C:T,18,0))</f>
        <v>MÉDIO</v>
      </c>
      <c r="H8" s="71" t="str">
        <f>IF(B8="","",VLOOKUP(B8,'2. Gerenciamento'!C:AC,21,0))</f>
        <v>REDUZIR</v>
      </c>
      <c r="I8" s="70" t="str">
        <f>IF($B8="","",VLOOKUP($B8,'2. Gerenciamento'!$C:$AC,23,0))</f>
        <v>• Capacitação prévia envolvendo os agentes do setor demandante (área de negócio) e setor de compras.</v>
      </c>
      <c r="J8" s="70" t="str">
        <f>IF($B8="","",VLOOKUP($B8,'2. Gerenciamento'!$C:$AC,24,0))</f>
        <v>CONVEN</v>
      </c>
      <c r="K8" s="70" t="str">
        <f>IF($B8="","",VLOOKUP($B8,'2. Gerenciamento'!$C:$AC,25,0))</f>
        <v>Ramona Queiroz de Souza</v>
      </c>
      <c r="L8" s="74">
        <f>IF($B8="","",VLOOKUP($B8,'2. Gerenciamento'!$C:$AC,26,0))</f>
        <v>45520</v>
      </c>
      <c r="M8" s="74">
        <f>IF($B8="","",VLOOKUP($B8,'2. Gerenciamento'!$C:$AC,27,0))</f>
        <v>45703</v>
      </c>
      <c r="N8" s="16"/>
      <c r="O8" s="15"/>
      <c r="P8" s="15"/>
    </row>
    <row r="9" spans="1:17" ht="100">
      <c r="A9" s="2"/>
      <c r="B9" s="54" t="s">
        <v>209</v>
      </c>
      <c r="C9" s="56" t="str">
        <f>IF($B9="","",VLOOKUP($B9,'2. Gerenciamento'!$C:$H,2,0))</f>
        <v>14 - Execução contratual</v>
      </c>
      <c r="D9" s="56" t="str">
        <f>IF($B9="","",VLOOKUP($B9,'2. Gerenciamento'!$C:$H,3,0))</f>
        <v>• Especificação inadequada ou insuficiente no contrato;
• Ausência de conferência da qualidade e quantidade dos produtos recebidos;
• Conflito de interesse dos servidores designados como fiscais e/ou gestores do contrato;</v>
      </c>
      <c r="E9" s="56" t="str">
        <f>IF($B9="","",VLOOKUP($B9,'2. Gerenciamento'!$C:$H,4,0))</f>
        <v>Atesto de NF de produtos ou serviços com as características (quantidade e qualidade) diferentes do especificado ou não entregues.</v>
      </c>
      <c r="F9" s="56" t="str">
        <f>IF($B9="","",VLOOKUP($B9,'2. Gerenciamento'!$C:$H,5,0))</f>
        <v>• Paralisação da execução contratual e eventual discussão judicial;
• Pagamento por serviços ou produtos com qualidade e quantidade diferente da especificação e consequente prejuízo para a Administração Pública.</v>
      </c>
      <c r="G9" s="56" t="str">
        <f>IF(B9="","",VLOOKUP(B9,'2. Gerenciamento'!C:T,18,0))</f>
        <v>MÉDIO</v>
      </c>
      <c r="H9" s="71" t="str">
        <f>IF(B9="","",VLOOKUP(B9,'2. Gerenciamento'!C:AC,21,0))</f>
        <v>REDUZIR</v>
      </c>
      <c r="I9" s="70" t="str">
        <f>IF($B9="","",VLOOKUP($B9,'2. Gerenciamento'!$C:$AC,23,0))</f>
        <v>• Capacitação prévia envolvendo os agentes do setor demandante (área de negócio).</v>
      </c>
      <c r="J9" s="70" t="str">
        <f>IF($B9="","",VLOOKUP($B9,'2. Gerenciamento'!$C:$AC,24,0))</f>
        <v>CONVEN</v>
      </c>
      <c r="K9" s="70" t="str">
        <f>IF($B9="","",VLOOKUP($B9,'2. Gerenciamento'!$C:$AC,25,0))</f>
        <v>Ramona Queiroz de Souza</v>
      </c>
      <c r="L9" s="74">
        <f>IF($B9="","",VLOOKUP($B9,'2. Gerenciamento'!$C:$AC,26,0))</f>
        <v>45520</v>
      </c>
      <c r="M9" s="74">
        <f>IF($B9="","",VLOOKUP($B9,'2. Gerenciamento'!$C:$AC,27,0))</f>
        <v>0</v>
      </c>
      <c r="N9" s="16"/>
      <c r="O9" s="15"/>
      <c r="P9" s="15"/>
    </row>
    <row r="10" spans="1:17" ht="100">
      <c r="A10" s="2"/>
      <c r="B10" s="54" t="s">
        <v>212</v>
      </c>
      <c r="C10" s="56" t="str">
        <f>IF($B10="","",VLOOKUP($B10,'2. Gerenciamento'!$C:$H,2,0))</f>
        <v>14 - Execução contratual</v>
      </c>
      <c r="D10" s="56" t="str">
        <f>IF($B10="","",VLOOKUP($B10,'2. Gerenciamento'!$C:$H,3,0))</f>
        <v>• Atraso na realização das etapas do processo administrativo de prorrogação;
• Falta de conhecimento por parte dos agentes públicos.</v>
      </c>
      <c r="E10" s="56" t="str">
        <f>IF($B10="","",VLOOKUP($B10,'2. Gerenciamento'!$C:$H,4,0))</f>
        <v>Prorrogação contratual não formalizada até o vencimento contratual.</v>
      </c>
      <c r="F10" s="56" t="str">
        <f>IF($B10="","",VLOOKUP($B10,'2. Gerenciamento'!$C:$H,5,0))</f>
        <v>• Prejuízo à Administração Pública;
• Descontinuidade do serviço;
• Necessidade de formalização de Termo de 
Ajuste de Contas - TAC;
• Necessidade de realização de dispensa emergencial.</v>
      </c>
      <c r="G10" s="56" t="str">
        <f>IF(B10="","",VLOOKUP(B10,'2. Gerenciamento'!C:T,18,0))</f>
        <v>MÉDIO</v>
      </c>
      <c r="H10" s="71" t="str">
        <f>IF(B10="","",VLOOKUP(B10,'2. Gerenciamento'!C:AC,21,0))</f>
        <v>REDUZIR</v>
      </c>
      <c r="I10" s="70" t="str">
        <f>IF($B10="","",VLOOKUP($B10,'2. Gerenciamento'!$C:$AC,23,0))</f>
        <v>• Realização de planejamento para prorrogação contratual com antecedência necessária para a conclusão de todos os atos preparatórios e em tempo hábil para eventual nova contratação, caso a contratada não tenha interesse em manter o contrato.</v>
      </c>
      <c r="J10" s="70" t="str">
        <f>IF($B10="","",VLOOKUP($B10,'2. Gerenciamento'!$C:$AC,24,0))</f>
        <v>CONVEN</v>
      </c>
      <c r="K10" s="70" t="str">
        <f>IF($B10="","",VLOOKUP($B10,'2. Gerenciamento'!$C:$AC,25,0))</f>
        <v>Ramona Queiroz de Souza</v>
      </c>
      <c r="L10" s="74">
        <f>IF($B10="","",VLOOKUP($B10,'2. Gerenciamento'!$C:$AC,26,0))</f>
        <v>45520</v>
      </c>
      <c r="M10" s="74">
        <f>IF($B10="","",VLOOKUP($B10,'2. Gerenciamento'!$C:$AC,27,0))</f>
        <v>45884</v>
      </c>
      <c r="N10" s="16"/>
      <c r="O10" s="15"/>
      <c r="P10" s="15"/>
    </row>
    <row r="11" spans="1:17" ht="75">
      <c r="A11" s="2"/>
      <c r="B11" s="54" t="s">
        <v>213</v>
      </c>
      <c r="C11" s="56" t="str">
        <f>IF($B11="","",VLOOKUP($B11,'2. Gerenciamento'!$C:$H,2,0))</f>
        <v>15 - Fiscalização do contrato</v>
      </c>
      <c r="D11" s="56" t="str">
        <f>IF($B11="","",VLOOKUP($B11,'2. Gerenciamento'!$C:$H,3,0))</f>
        <v>• Designação de fiscais sem comprometimento com as atividades e/ou tempo suficiente para desempenhá-las.</v>
      </c>
      <c r="E11" s="56" t="str">
        <f>IF($B11="","",VLOOKUP($B11,'2. Gerenciamento'!$C:$H,4,0))</f>
        <v>Fiscalização inexistente ou inadequada.</v>
      </c>
      <c r="F11" s="56" t="str">
        <f>IF($B11="","",VLOOKUP($B11,'2. Gerenciamento'!$C:$H,5,0))</f>
        <v>• Não detecção de descumprimento de obrigações pela contratada;
• Dificuldade de responsabilização da empresa contratada em caso de descumprimento contratual.</v>
      </c>
      <c r="G11" s="56" t="str">
        <f>IF(B11="","",VLOOKUP(B11,'2. Gerenciamento'!C:T,18,0))</f>
        <v>MUITO ALTO</v>
      </c>
      <c r="H11" s="71" t="str">
        <f>IF(B11="","",VLOOKUP(B11,'2. Gerenciamento'!C:AC,21,0))</f>
        <v>REDUZIR</v>
      </c>
      <c r="I11" s="70" t="str">
        <f>IF($B11="","",VLOOKUP($B11,'2. Gerenciamento'!$C:$AC,23,0))</f>
        <v>• Treinamento específico para os fiscais do contrato;
• Acompanhamento periódico das ações realizadas pelo fiscal;
• Pagamento de valor adicional ao cargo de fiscal de contrato.</v>
      </c>
      <c r="J11" s="70" t="str">
        <f>IF($B11="","",VLOOKUP($B11,'2. Gerenciamento'!$C:$AC,24,0))</f>
        <v>CONVEN</v>
      </c>
      <c r="K11" s="70" t="str">
        <f>IF($B11="","",VLOOKUP($B11,'2. Gerenciamento'!$C:$AC,25,0))</f>
        <v>Ramona Queiroz de Souza</v>
      </c>
      <c r="L11" s="74">
        <f>IF($B11="","",VLOOKUP($B11,'2. Gerenciamento'!$C:$AC,26,0))</f>
        <v>45520</v>
      </c>
      <c r="M11" s="74">
        <f>IF($B11="","",VLOOKUP($B11,'2. Gerenciamento'!$C:$AC,27,0))</f>
        <v>45884</v>
      </c>
      <c r="N11" s="16"/>
      <c r="O11" s="15"/>
      <c r="P11" s="15"/>
    </row>
    <row r="12" spans="1:17" ht="75">
      <c r="A12" s="2"/>
      <c r="B12" s="54" t="s">
        <v>214</v>
      </c>
      <c r="C12" s="56" t="str">
        <f>IF($B12="","",VLOOKUP($B12,'2. Gerenciamento'!$C:$H,2,0))</f>
        <v>16 - Pagamento</v>
      </c>
      <c r="D12" s="56" t="str">
        <f>IF($B12="","",VLOOKUP($B12,'2. Gerenciamento'!$C:$H,3,0))</f>
        <v>• Fornecedor não está com documentação de regularidade fiscal em dia;
• Atraso na entrega e/ou inconformidade do produto/serviço com o previsto em contrato.</v>
      </c>
      <c r="E12" s="56" t="str">
        <f>IF($B12="","",VLOOKUP($B12,'2. Gerenciamento'!$C:$H,4,0))</f>
        <v>Atraso no pagamento das faturas.</v>
      </c>
      <c r="F12" s="56" t="str">
        <f>IF($B12="","",VLOOKUP($B12,'2. Gerenciamento'!$C:$H,5,0))</f>
        <v>• Má prestação dos serviços pelo fornecedor;
• Pagamento de juros, mora e multa.</v>
      </c>
      <c r="G12" s="56" t="str">
        <f>IF(B12="","",VLOOKUP(B12,'2. Gerenciamento'!C:T,18,0))</f>
        <v>BAIXO</v>
      </c>
      <c r="H12" s="71" t="str">
        <f>IF(B12="","",VLOOKUP(B12,'2. Gerenciamento'!C:AC,21,0))</f>
        <v>ACEITAR</v>
      </c>
      <c r="I12" s="70" t="str">
        <f>IF($B12="","",VLOOKUP($B12,'2. Gerenciamento'!$C:$AC,23,0))</f>
        <v>Adoção das medidas administrativas necessárias para a realização do pagamento.</v>
      </c>
      <c r="J12" s="70" t="str">
        <f>IF($B12="","",VLOOKUP($B12,'2. Gerenciamento'!$C:$AC,24,0))</f>
        <v>CFINC</v>
      </c>
      <c r="K12" s="70" t="str">
        <f>IF($B12="","",VLOOKUP($B12,'2. Gerenciamento'!$C:$AC,25,0))</f>
        <v>Maisa Sonia Francisco</v>
      </c>
      <c r="L12" s="74">
        <f>IF($B12="","",VLOOKUP($B12,'2. Gerenciamento'!$C:$AC,26,0))</f>
        <v>45520</v>
      </c>
      <c r="M12" s="74">
        <f>IF($B12="","",VLOOKUP($B12,'2. Gerenciamento'!$C:$AC,27,0))</f>
        <v>45703</v>
      </c>
      <c r="N12" s="16"/>
      <c r="O12" s="15"/>
      <c r="P12" s="15"/>
    </row>
  </sheetData>
  <mergeCells count="1">
    <mergeCell ref="B2:P2"/>
  </mergeCells>
  <conditionalFormatting sqref="G4:G12">
    <cfRule type="cellIs" dxfId="14" priority="12" operator="equal">
      <formula>"CRÍTICO"</formula>
    </cfRule>
  </conditionalFormatting>
  <conditionalFormatting sqref="G4:G12">
    <cfRule type="cellIs" dxfId="13" priority="13" operator="equal">
      <formula>"MUITO ALTO"</formula>
    </cfRule>
  </conditionalFormatting>
  <conditionalFormatting sqref="G4:G12">
    <cfRule type="cellIs" dxfId="12" priority="14" operator="equal">
      <formula>"ALTO"</formula>
    </cfRule>
  </conditionalFormatting>
  <conditionalFormatting sqref="G4:G12">
    <cfRule type="cellIs" dxfId="11" priority="15" operator="equal">
      <formula>"MÉDIO"</formula>
    </cfRule>
  </conditionalFormatting>
  <conditionalFormatting sqref="G4:G12">
    <cfRule type="cellIs" dxfId="10" priority="16" operator="equal">
      <formula>"BAIXO"</formula>
    </cfRule>
  </conditionalFormatting>
  <conditionalFormatting sqref="G4:G12">
    <cfRule type="cellIs" dxfId="9" priority="17" operator="equal">
      <formula>"MUITO BAIXO"</formula>
    </cfRule>
  </conditionalFormatting>
  <conditionalFormatting sqref="H4:H1048576">
    <cfRule type="cellIs" dxfId="8" priority="7" operator="equal">
      <formula>"TRANSFERIR/COMPARTILHAR"</formula>
    </cfRule>
    <cfRule type="cellIs" dxfId="7" priority="8" operator="equal">
      <formula>"REDUZIR"</formula>
    </cfRule>
    <cfRule type="cellIs" dxfId="6" priority="9" operator="equal">
      <formula>"ACEITAR"</formula>
    </cfRule>
  </conditionalFormatting>
  <conditionalFormatting sqref="H1 H3:H1048576">
    <cfRule type="cellIs" dxfId="5" priority="6" operator="equal">
      <formula>"EVITAR"</formula>
    </cfRule>
  </conditionalFormatting>
  <conditionalFormatting sqref="N4:N12">
    <cfRule type="cellIs" dxfId="4" priority="1" operator="equal">
      <formula>"Em andamento"</formula>
    </cfRule>
    <cfRule type="cellIs" dxfId="3" priority="2" operator="equal">
      <formula>"Concluído"</formula>
    </cfRule>
    <cfRule type="cellIs" dxfId="2" priority="3" operator="equal">
      <formula>"A iniciar"</formula>
    </cfRule>
    <cfRule type="cellIs" dxfId="1" priority="4" operator="equal">
      <formula>"Descontinuado"</formula>
    </cfRule>
    <cfRule type="cellIs" dxfId="0" priority="5" operator="equal">
      <formula>"Atrasado"</formula>
    </cfRule>
  </conditionalFormatting>
  <dataValidations count="2">
    <dataValidation allowBlank="1" sqref="H4:H12"/>
    <dataValidation allowBlank="1" showDropDown="1" showErrorMessage="1" sqref="O4:P12"/>
  </dataValidations>
  <printOptions horizontalCentered="1"/>
  <pageMargins left="0" right="0" top="1.54" bottom="0.39370078740157483" header="0.56999999999999995" footer="0"/>
  <pageSetup paperSize="8" scale="67" fitToHeight="0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Apoio!$Z$11:$Z$15</xm:f>
          </x14:formula1>
          <xm:sqref>N4:N12</xm:sqref>
        </x14:dataValidation>
        <x14:dataValidation type="list" allowBlank="1">
          <x14:formula1>
            <xm:f>'2. Gerenciamento'!$C$5:$C$13</xm:f>
          </x14:formula1>
          <xm:sqref>B4:B12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Z613"/>
  <sheetViews>
    <sheetView showGridLines="0" zoomScaleNormal="100" workbookViewId="0">
      <pane ySplit="4" topLeftCell="A14" activePane="bottomLeft" state="frozen"/>
      <selection pane="bottomLeft" activeCell="Y2" sqref="Y2"/>
    </sheetView>
  </sheetViews>
  <sheetFormatPr defaultColWidth="12.54296875" defaultRowHeight="15" customHeight="1" outlineLevelCol="1"/>
  <cols>
    <col min="1" max="1" width="7" style="83" customWidth="1" collapsed="1"/>
    <col min="2" max="2" width="28.81640625" style="83" hidden="1" customWidth="1" outlineLevel="1"/>
    <col min="3" max="3" width="42.7265625" style="83" hidden="1" customWidth="1" outlineLevel="1"/>
    <col min="4" max="4" width="13.7265625" style="83" hidden="1" customWidth="1" outlineLevel="1"/>
    <col min="5" max="5" width="11.1796875" style="83" hidden="1" customWidth="1" outlineLevel="1"/>
    <col min="6" max="6" width="22.54296875" style="83" hidden="1" customWidth="1" outlineLevel="1"/>
    <col min="7" max="7" width="5.81640625" style="83" customWidth="1" collapsed="1"/>
    <col min="8" max="8" width="6.26953125" style="83" hidden="1" customWidth="1" outlineLevel="1"/>
    <col min="9" max="9" width="11.1796875" style="83" hidden="1" customWidth="1" outlineLevel="1"/>
    <col min="10" max="10" width="9.1796875" style="83" hidden="1" customWidth="1" outlineLevel="1"/>
    <col min="11" max="14" width="10.453125" style="83" hidden="1" customWidth="1" outlineLevel="1"/>
    <col min="15" max="16" width="9.453125" style="83" hidden="1" customWidth="1" outlineLevel="1"/>
    <col min="17" max="17" width="7" style="83" customWidth="1" collapsed="1"/>
    <col min="18" max="18" width="29.453125" style="83" hidden="1" customWidth="1" outlineLevel="1"/>
    <col min="19" max="19" width="24.7265625" style="83" hidden="1" customWidth="1" outlineLevel="1"/>
    <col min="20" max="22" width="8.81640625" style="83" hidden="1" customWidth="1" outlineLevel="1"/>
    <col min="23" max="23" width="12" style="83" hidden="1" customWidth="1" outlineLevel="1"/>
    <col min="24" max="24" width="8.1796875" style="83" hidden="1" customWidth="1" outlineLevel="1"/>
    <col min="25" max="25" width="5.54296875" style="83" customWidth="1" collapsed="1"/>
    <col min="26" max="26" width="14.7265625" style="83" hidden="1" customWidth="1" outlineLevel="1"/>
    <col min="27" max="16384" width="12.54296875" style="83"/>
  </cols>
  <sheetData>
    <row r="1" spans="1:26" s="174" customFormat="1" ht="81" customHeight="1">
      <c r="A1" s="173" t="s">
        <v>152</v>
      </c>
      <c r="B1" s="267" t="s">
        <v>15</v>
      </c>
      <c r="C1" s="268"/>
      <c r="D1" s="268"/>
      <c r="E1" s="268"/>
      <c r="F1" s="268"/>
      <c r="G1" s="173" t="s">
        <v>153</v>
      </c>
      <c r="H1" s="269" t="s">
        <v>16</v>
      </c>
      <c r="I1" s="268"/>
      <c r="J1" s="268"/>
      <c r="K1" s="268"/>
      <c r="L1" s="268"/>
      <c r="M1" s="268"/>
      <c r="N1" s="268"/>
      <c r="O1" s="268"/>
      <c r="P1" s="268"/>
      <c r="Q1" s="173" t="s">
        <v>154</v>
      </c>
      <c r="R1" s="270" t="s">
        <v>17</v>
      </c>
      <c r="S1" s="271"/>
      <c r="T1" s="271"/>
      <c r="U1" s="271"/>
      <c r="V1" s="271"/>
      <c r="W1" s="271"/>
      <c r="X1" s="271"/>
      <c r="Y1" s="173" t="s">
        <v>156</v>
      </c>
    </row>
    <row r="2" spans="1:26" ht="15" customHeight="1" thickBo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3" spans="1:26" ht="45" customHeight="1" thickBot="1">
      <c r="A3" s="84"/>
      <c r="B3" s="272" t="s">
        <v>2</v>
      </c>
      <c r="C3" s="273"/>
      <c r="D3" s="273"/>
      <c r="E3" s="273"/>
      <c r="F3" s="274"/>
      <c r="G3" s="84"/>
      <c r="H3" s="234" t="s">
        <v>18</v>
      </c>
      <c r="I3" s="230"/>
      <c r="J3" s="230"/>
      <c r="K3" s="230"/>
      <c r="L3" s="230"/>
      <c r="M3" s="230"/>
      <c r="N3" s="230"/>
      <c r="O3" s="230"/>
      <c r="P3" s="231"/>
      <c r="Q3" s="84"/>
      <c r="R3" s="275" t="s">
        <v>19</v>
      </c>
      <c r="S3" s="276" t="s">
        <v>20</v>
      </c>
      <c r="T3" s="230"/>
      <c r="U3" s="230"/>
      <c r="V3" s="230"/>
      <c r="W3" s="230"/>
      <c r="X3" s="231"/>
    </row>
    <row r="4" spans="1:26" ht="45" customHeight="1" thickBot="1">
      <c r="A4" s="84"/>
      <c r="B4" s="85" t="s">
        <v>3</v>
      </c>
      <c r="C4" s="86" t="s">
        <v>1</v>
      </c>
      <c r="D4" s="87" t="s">
        <v>21</v>
      </c>
      <c r="E4" s="87" t="s">
        <v>22</v>
      </c>
      <c r="F4" s="88" t="s">
        <v>155</v>
      </c>
      <c r="G4" s="84"/>
      <c r="H4" s="89" t="s">
        <v>23</v>
      </c>
      <c r="I4" s="248" t="s">
        <v>11</v>
      </c>
      <c r="J4" s="231"/>
      <c r="K4" s="248" t="s">
        <v>1</v>
      </c>
      <c r="L4" s="230"/>
      <c r="M4" s="230"/>
      <c r="N4" s="230"/>
      <c r="O4" s="230"/>
      <c r="P4" s="231"/>
      <c r="Q4" s="84"/>
      <c r="R4" s="226"/>
      <c r="S4" s="90" t="s">
        <v>27</v>
      </c>
      <c r="T4" s="91" t="s">
        <v>33</v>
      </c>
      <c r="U4" s="92" t="s">
        <v>34</v>
      </c>
      <c r="V4" s="93" t="s">
        <v>31</v>
      </c>
      <c r="W4" s="94" t="s">
        <v>25</v>
      </c>
      <c r="X4" s="95" t="s">
        <v>125</v>
      </c>
    </row>
    <row r="5" spans="1:26" ht="51" customHeight="1" thickBot="1">
      <c r="A5" s="84"/>
      <c r="B5" s="96" t="s">
        <v>24</v>
      </c>
      <c r="C5" s="97" t="s">
        <v>70</v>
      </c>
      <c r="D5" s="98" t="s">
        <v>25</v>
      </c>
      <c r="E5" s="98">
        <v>1</v>
      </c>
      <c r="F5" s="99">
        <v>0</v>
      </c>
      <c r="G5" s="84"/>
      <c r="H5" s="100">
        <v>1</v>
      </c>
      <c r="I5" s="257" t="s">
        <v>26</v>
      </c>
      <c r="J5" s="258"/>
      <c r="K5" s="257" t="s">
        <v>75</v>
      </c>
      <c r="L5" s="259"/>
      <c r="M5" s="259"/>
      <c r="N5" s="259"/>
      <c r="O5" s="259"/>
      <c r="P5" s="260"/>
      <c r="Q5" s="84"/>
      <c r="R5" s="101" t="s">
        <v>27</v>
      </c>
      <c r="S5" s="102" t="s">
        <v>28</v>
      </c>
      <c r="T5" s="103" t="s">
        <v>29</v>
      </c>
      <c r="U5" s="104" t="s">
        <v>29</v>
      </c>
      <c r="V5" s="104" t="s">
        <v>29</v>
      </c>
      <c r="W5" s="104" t="s">
        <v>29</v>
      </c>
      <c r="X5" s="105" t="s">
        <v>29</v>
      </c>
      <c r="Y5" s="106"/>
    </row>
    <row r="6" spans="1:26" ht="25.5" thickBot="1">
      <c r="A6" s="84"/>
      <c r="B6" s="107" t="s">
        <v>30</v>
      </c>
      <c r="C6" s="108" t="s">
        <v>71</v>
      </c>
      <c r="D6" s="109" t="s">
        <v>31</v>
      </c>
      <c r="E6" s="109">
        <v>0.8</v>
      </c>
      <c r="F6" s="110">
        <v>0.2</v>
      </c>
      <c r="G6" s="84"/>
      <c r="H6" s="111">
        <v>2</v>
      </c>
      <c r="I6" s="238" t="s">
        <v>32</v>
      </c>
      <c r="J6" s="237"/>
      <c r="K6" s="238" t="s">
        <v>76</v>
      </c>
      <c r="L6" s="251"/>
      <c r="M6" s="251"/>
      <c r="N6" s="251"/>
      <c r="O6" s="251"/>
      <c r="P6" s="239"/>
      <c r="Q6" s="84"/>
      <c r="R6" s="112" t="s">
        <v>33</v>
      </c>
      <c r="S6" s="113" t="s">
        <v>28</v>
      </c>
      <c r="T6" s="114" t="s">
        <v>28</v>
      </c>
      <c r="U6" s="115" t="s">
        <v>29</v>
      </c>
      <c r="V6" s="116" t="s">
        <v>29</v>
      </c>
      <c r="W6" s="116" t="s">
        <v>29</v>
      </c>
      <c r="X6" s="117" t="s">
        <v>29</v>
      </c>
    </row>
    <row r="7" spans="1:26" ht="38" thickBot="1">
      <c r="A7" s="84"/>
      <c r="B7" s="118" t="s">
        <v>5</v>
      </c>
      <c r="C7" s="108" t="s">
        <v>74</v>
      </c>
      <c r="D7" s="109" t="s">
        <v>34</v>
      </c>
      <c r="E7" s="109">
        <v>0.6</v>
      </c>
      <c r="F7" s="110">
        <v>0.4</v>
      </c>
      <c r="G7" s="84"/>
      <c r="H7" s="111">
        <v>5</v>
      </c>
      <c r="I7" s="238" t="s">
        <v>35</v>
      </c>
      <c r="J7" s="237"/>
      <c r="K7" s="238" t="s">
        <v>77</v>
      </c>
      <c r="L7" s="251"/>
      <c r="M7" s="251"/>
      <c r="N7" s="251"/>
      <c r="O7" s="251"/>
      <c r="P7" s="239"/>
      <c r="Q7" s="84"/>
      <c r="R7" s="119" t="s">
        <v>34</v>
      </c>
      <c r="S7" s="113" t="s">
        <v>28</v>
      </c>
      <c r="T7" s="120" t="s">
        <v>28</v>
      </c>
      <c r="U7" s="121" t="s">
        <v>28</v>
      </c>
      <c r="V7" s="116" t="s">
        <v>29</v>
      </c>
      <c r="W7" s="116" t="s">
        <v>29</v>
      </c>
      <c r="X7" s="117" t="s">
        <v>29</v>
      </c>
    </row>
    <row r="8" spans="1:26" ht="38" thickBot="1">
      <c r="A8" s="84"/>
      <c r="B8" s="122" t="s">
        <v>36</v>
      </c>
      <c r="C8" s="108" t="s">
        <v>72</v>
      </c>
      <c r="D8" s="109" t="s">
        <v>33</v>
      </c>
      <c r="E8" s="109">
        <v>0.4</v>
      </c>
      <c r="F8" s="110">
        <v>0.6</v>
      </c>
      <c r="G8" s="84"/>
      <c r="H8" s="111">
        <v>8</v>
      </c>
      <c r="I8" s="238" t="s">
        <v>37</v>
      </c>
      <c r="J8" s="237"/>
      <c r="K8" s="238" t="s">
        <v>78</v>
      </c>
      <c r="L8" s="251"/>
      <c r="M8" s="251"/>
      <c r="N8" s="251"/>
      <c r="O8" s="251"/>
      <c r="P8" s="239"/>
      <c r="Q8" s="84"/>
      <c r="R8" s="123" t="s">
        <v>31</v>
      </c>
      <c r="S8" s="113" t="s">
        <v>28</v>
      </c>
      <c r="T8" s="120" t="s">
        <v>28</v>
      </c>
      <c r="U8" s="124" t="s">
        <v>28</v>
      </c>
      <c r="V8" s="125" t="s">
        <v>28</v>
      </c>
      <c r="W8" s="116" t="s">
        <v>29</v>
      </c>
      <c r="X8" s="117" t="s">
        <v>29</v>
      </c>
    </row>
    <row r="9" spans="1:26" ht="25.5" thickBot="1">
      <c r="A9" s="84"/>
      <c r="B9" s="126" t="s">
        <v>38</v>
      </c>
      <c r="C9" s="127" t="s">
        <v>73</v>
      </c>
      <c r="D9" s="128" t="s">
        <v>27</v>
      </c>
      <c r="E9" s="128">
        <v>0.2</v>
      </c>
      <c r="F9" s="129">
        <v>0.8</v>
      </c>
      <c r="G9" s="84"/>
      <c r="H9" s="130">
        <v>10</v>
      </c>
      <c r="I9" s="243" t="s">
        <v>39</v>
      </c>
      <c r="J9" s="242"/>
      <c r="K9" s="243" t="s">
        <v>79</v>
      </c>
      <c r="L9" s="256"/>
      <c r="M9" s="256"/>
      <c r="N9" s="256"/>
      <c r="O9" s="256"/>
      <c r="P9" s="244"/>
      <c r="Q9" s="84"/>
      <c r="R9" s="131" t="s">
        <v>25</v>
      </c>
      <c r="S9" s="132" t="s">
        <v>28</v>
      </c>
      <c r="T9" s="133" t="s">
        <v>28</v>
      </c>
      <c r="U9" s="134" t="s">
        <v>28</v>
      </c>
      <c r="V9" s="135" t="s">
        <v>28</v>
      </c>
      <c r="W9" s="136" t="s">
        <v>28</v>
      </c>
      <c r="X9" s="137" t="s">
        <v>29</v>
      </c>
    </row>
    <row r="10" spans="1:26" ht="13.5" thickBot="1">
      <c r="A10" s="84"/>
      <c r="B10" s="138"/>
      <c r="C10" s="139"/>
      <c r="D10" s="138"/>
      <c r="E10" s="138"/>
      <c r="F10" s="138"/>
      <c r="G10" s="84"/>
      <c r="H10" s="138"/>
      <c r="I10" s="138"/>
      <c r="J10" s="138"/>
      <c r="K10" s="138"/>
      <c r="L10" s="138"/>
      <c r="M10" s="138"/>
      <c r="N10" s="138"/>
      <c r="O10" s="138"/>
      <c r="P10" s="138"/>
      <c r="Q10" s="84"/>
      <c r="R10" s="138"/>
      <c r="S10" s="138"/>
      <c r="T10" s="138"/>
      <c r="U10" s="138"/>
      <c r="V10" s="138"/>
      <c r="W10" s="138"/>
      <c r="X10" s="138"/>
      <c r="Z10" s="106" t="s">
        <v>139</v>
      </c>
    </row>
    <row r="11" spans="1:26" ht="13.5" thickBot="1">
      <c r="A11" s="84"/>
      <c r="B11" s="138"/>
      <c r="C11" s="140"/>
      <c r="D11" s="138"/>
      <c r="E11" s="138"/>
      <c r="F11" s="138"/>
      <c r="G11" s="84"/>
      <c r="H11" s="234" t="s">
        <v>40</v>
      </c>
      <c r="I11" s="230"/>
      <c r="J11" s="230"/>
      <c r="K11" s="230"/>
      <c r="L11" s="230"/>
      <c r="M11" s="230"/>
      <c r="N11" s="230"/>
      <c r="O11" s="230"/>
      <c r="P11" s="231"/>
      <c r="Q11" s="84"/>
      <c r="R11" s="141" t="s">
        <v>19</v>
      </c>
      <c r="S11" s="276" t="s">
        <v>41</v>
      </c>
      <c r="T11" s="230"/>
      <c r="U11" s="230"/>
      <c r="V11" s="230"/>
      <c r="W11" s="230"/>
      <c r="X11" s="231"/>
      <c r="Z11" s="83" t="s">
        <v>140</v>
      </c>
    </row>
    <row r="12" spans="1:26" ht="13" thickBot="1">
      <c r="A12" s="84"/>
      <c r="B12" s="138"/>
      <c r="C12" s="138"/>
      <c r="D12" s="138"/>
      <c r="E12" s="138"/>
      <c r="F12" s="138"/>
      <c r="G12" s="84"/>
      <c r="H12" s="89" t="s">
        <v>23</v>
      </c>
      <c r="I12" s="248" t="s">
        <v>6</v>
      </c>
      <c r="J12" s="231"/>
      <c r="K12" s="248" t="s">
        <v>1</v>
      </c>
      <c r="L12" s="230"/>
      <c r="M12" s="230"/>
      <c r="N12" s="230"/>
      <c r="O12" s="230"/>
      <c r="P12" s="231"/>
      <c r="Q12" s="84"/>
      <c r="R12" s="101" t="s">
        <v>27</v>
      </c>
      <c r="S12" s="277" t="s">
        <v>42</v>
      </c>
      <c r="T12" s="278"/>
      <c r="U12" s="278"/>
      <c r="V12" s="278"/>
      <c r="W12" s="278"/>
      <c r="X12" s="279"/>
      <c r="Z12" s="83" t="s">
        <v>141</v>
      </c>
    </row>
    <row r="13" spans="1:26" ht="13" thickBot="1">
      <c r="A13" s="84"/>
      <c r="B13" s="138"/>
      <c r="C13" s="138"/>
      <c r="D13" s="138"/>
      <c r="E13" s="138"/>
      <c r="F13" s="138"/>
      <c r="G13" s="84"/>
      <c r="H13" s="142">
        <v>1</v>
      </c>
      <c r="I13" s="283" t="s">
        <v>27</v>
      </c>
      <c r="J13" s="258"/>
      <c r="K13" s="257" t="s">
        <v>80</v>
      </c>
      <c r="L13" s="281"/>
      <c r="M13" s="281"/>
      <c r="N13" s="281"/>
      <c r="O13" s="281"/>
      <c r="P13" s="282"/>
      <c r="Q13" s="84"/>
      <c r="R13" s="112" t="s">
        <v>33</v>
      </c>
      <c r="S13" s="280" t="s">
        <v>43</v>
      </c>
      <c r="T13" s="251"/>
      <c r="U13" s="251"/>
      <c r="V13" s="251"/>
      <c r="W13" s="251"/>
      <c r="X13" s="239"/>
      <c r="Z13" s="83" t="s">
        <v>142</v>
      </c>
    </row>
    <row r="14" spans="1:26" ht="13" thickBot="1">
      <c r="A14" s="84"/>
      <c r="B14" s="138"/>
      <c r="C14" s="138"/>
      <c r="D14" s="138"/>
      <c r="E14" s="138"/>
      <c r="F14" s="138"/>
      <c r="G14" s="84"/>
      <c r="H14" s="143">
        <v>2</v>
      </c>
      <c r="I14" s="247" t="s">
        <v>33</v>
      </c>
      <c r="J14" s="237"/>
      <c r="K14" s="238" t="s">
        <v>81</v>
      </c>
      <c r="L14" s="252"/>
      <c r="M14" s="252"/>
      <c r="N14" s="252"/>
      <c r="O14" s="252"/>
      <c r="P14" s="253"/>
      <c r="Q14" s="84"/>
      <c r="R14" s="119" t="s">
        <v>34</v>
      </c>
      <c r="S14" s="250" t="s">
        <v>44</v>
      </c>
      <c r="T14" s="251"/>
      <c r="U14" s="251"/>
      <c r="V14" s="251"/>
      <c r="W14" s="251"/>
      <c r="X14" s="239"/>
      <c r="Z14" s="83" t="s">
        <v>143</v>
      </c>
    </row>
    <row r="15" spans="1:26" ht="13" thickBot="1">
      <c r="A15" s="84"/>
      <c r="B15" s="138"/>
      <c r="C15" s="138"/>
      <c r="D15" s="138"/>
      <c r="E15" s="138"/>
      <c r="F15" s="138"/>
      <c r="G15" s="84"/>
      <c r="H15" s="143">
        <v>5</v>
      </c>
      <c r="I15" s="247" t="s">
        <v>34</v>
      </c>
      <c r="J15" s="237"/>
      <c r="K15" s="238" t="s">
        <v>82</v>
      </c>
      <c r="L15" s="252"/>
      <c r="M15" s="252"/>
      <c r="N15" s="252"/>
      <c r="O15" s="252"/>
      <c r="P15" s="253"/>
      <c r="Q15" s="84"/>
      <c r="R15" s="123" t="s">
        <v>31</v>
      </c>
      <c r="S15" s="254" t="s">
        <v>45</v>
      </c>
      <c r="T15" s="251"/>
      <c r="U15" s="251"/>
      <c r="V15" s="251"/>
      <c r="W15" s="251"/>
      <c r="X15" s="239"/>
      <c r="Z15" s="83" t="s">
        <v>144</v>
      </c>
    </row>
    <row r="16" spans="1:26" ht="45" customHeight="1" thickBot="1">
      <c r="A16" s="84"/>
      <c r="B16" s="138"/>
      <c r="C16" s="138"/>
      <c r="D16" s="138"/>
      <c r="E16" s="138"/>
      <c r="F16" s="138"/>
      <c r="G16" s="84"/>
      <c r="H16" s="143">
        <v>8</v>
      </c>
      <c r="I16" s="247" t="s">
        <v>31</v>
      </c>
      <c r="J16" s="237"/>
      <c r="K16" s="238" t="s">
        <v>83</v>
      </c>
      <c r="L16" s="252"/>
      <c r="M16" s="252"/>
      <c r="N16" s="252"/>
      <c r="O16" s="252"/>
      <c r="P16" s="253"/>
      <c r="Q16" s="84"/>
      <c r="R16" s="131" t="s">
        <v>25</v>
      </c>
      <c r="S16" s="255" t="s">
        <v>87</v>
      </c>
      <c r="T16" s="256"/>
      <c r="U16" s="256"/>
      <c r="V16" s="256"/>
      <c r="W16" s="256"/>
      <c r="X16" s="244"/>
    </row>
    <row r="17" spans="1:24" ht="45" customHeight="1" thickBot="1">
      <c r="A17" s="84"/>
      <c r="B17" s="138"/>
      <c r="C17" s="138"/>
      <c r="D17" s="138"/>
      <c r="E17" s="138"/>
      <c r="F17" s="138"/>
      <c r="G17" s="84"/>
      <c r="H17" s="144">
        <v>10</v>
      </c>
      <c r="I17" s="262" t="s">
        <v>25</v>
      </c>
      <c r="J17" s="242"/>
      <c r="K17" s="243" t="s">
        <v>84</v>
      </c>
      <c r="L17" s="263"/>
      <c r="M17" s="263"/>
      <c r="N17" s="263"/>
      <c r="O17" s="263"/>
      <c r="P17" s="264"/>
      <c r="Q17" s="84"/>
      <c r="R17" s="138"/>
      <c r="S17" s="138"/>
      <c r="T17" s="138"/>
      <c r="U17" s="138"/>
      <c r="V17" s="138"/>
      <c r="W17" s="138"/>
      <c r="X17" s="138"/>
    </row>
    <row r="18" spans="1:24" ht="45" customHeight="1" thickBot="1">
      <c r="A18" s="84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84"/>
      <c r="R18" s="225" t="s">
        <v>46</v>
      </c>
      <c r="S18" s="138"/>
      <c r="T18" s="138"/>
      <c r="U18" s="138"/>
      <c r="V18" s="138"/>
      <c r="W18" s="138"/>
      <c r="X18" s="138"/>
    </row>
    <row r="19" spans="1:24" ht="45" customHeight="1" thickBot="1">
      <c r="A19" s="84"/>
      <c r="B19" s="138"/>
      <c r="C19" s="138"/>
      <c r="D19" s="138"/>
      <c r="E19" s="138"/>
      <c r="F19" s="138"/>
      <c r="G19" s="138"/>
      <c r="H19" s="234" t="s">
        <v>20</v>
      </c>
      <c r="I19" s="230"/>
      <c r="J19" s="230"/>
      <c r="K19" s="230"/>
      <c r="L19" s="230"/>
      <c r="M19" s="230"/>
      <c r="N19" s="231"/>
      <c r="O19" s="138"/>
      <c r="P19" s="138"/>
      <c r="Q19" s="84"/>
      <c r="R19" s="226"/>
      <c r="S19" s="138"/>
      <c r="T19" s="138"/>
      <c r="U19" s="138"/>
      <c r="V19" s="138"/>
      <c r="W19" s="138"/>
      <c r="X19" s="138"/>
    </row>
    <row r="20" spans="1:24" ht="63" customHeight="1" thickBot="1">
      <c r="A20" s="84"/>
      <c r="B20" s="138"/>
      <c r="C20" s="138"/>
      <c r="D20" s="138"/>
      <c r="E20" s="138"/>
      <c r="F20" s="138"/>
      <c r="G20" s="138"/>
      <c r="H20" s="248" t="s">
        <v>20</v>
      </c>
      <c r="I20" s="230"/>
      <c r="J20" s="231"/>
      <c r="K20" s="249" t="s">
        <v>47</v>
      </c>
      <c r="L20" s="231"/>
      <c r="M20" s="248" t="s">
        <v>48</v>
      </c>
      <c r="N20" s="231"/>
      <c r="O20" s="138"/>
      <c r="P20" s="138"/>
      <c r="Q20" s="84"/>
      <c r="R20" s="145" t="s">
        <v>49</v>
      </c>
      <c r="S20" s="146" t="s">
        <v>118</v>
      </c>
      <c r="T20" s="138"/>
      <c r="U20" s="138"/>
      <c r="V20" s="138"/>
      <c r="W20" s="138"/>
      <c r="X20" s="138"/>
    </row>
    <row r="21" spans="1:24" ht="45" customHeight="1" thickBot="1">
      <c r="A21" s="84"/>
      <c r="B21" s="138"/>
      <c r="C21" s="138"/>
      <c r="D21" s="138"/>
      <c r="E21" s="138"/>
      <c r="F21" s="138"/>
      <c r="G21" s="138"/>
      <c r="H21" s="266" t="s">
        <v>27</v>
      </c>
      <c r="I21" s="230"/>
      <c r="J21" s="231"/>
      <c r="K21" s="265">
        <v>0</v>
      </c>
      <c r="L21" s="258"/>
      <c r="M21" s="257">
        <v>2</v>
      </c>
      <c r="N21" s="260"/>
      <c r="O21" s="138"/>
      <c r="P21" s="138"/>
      <c r="Q21" s="84"/>
      <c r="R21" s="147" t="s">
        <v>123</v>
      </c>
      <c r="S21" s="146" t="s">
        <v>121</v>
      </c>
      <c r="T21" s="138"/>
      <c r="U21" s="138"/>
      <c r="V21" s="138"/>
      <c r="W21" s="138"/>
      <c r="X21" s="138"/>
    </row>
    <row r="22" spans="1:24" ht="38" thickBot="1">
      <c r="A22" s="84"/>
      <c r="B22" s="138"/>
      <c r="C22" s="138"/>
      <c r="D22" s="138"/>
      <c r="E22" s="138"/>
      <c r="F22" s="138"/>
      <c r="G22" s="138"/>
      <c r="H22" s="261" t="s">
        <v>33</v>
      </c>
      <c r="I22" s="230"/>
      <c r="J22" s="231"/>
      <c r="K22" s="236">
        <f t="shared" ref="K22:K26" si="0">M21</f>
        <v>2</v>
      </c>
      <c r="L22" s="237"/>
      <c r="M22" s="238">
        <v>9</v>
      </c>
      <c r="N22" s="239"/>
      <c r="O22" s="138"/>
      <c r="P22" s="138"/>
      <c r="Q22" s="84"/>
      <c r="R22" s="148" t="s">
        <v>122</v>
      </c>
      <c r="S22" s="146" t="s">
        <v>119</v>
      </c>
      <c r="T22" s="138"/>
      <c r="U22" s="138"/>
      <c r="V22" s="138"/>
      <c r="W22" s="138"/>
      <c r="X22" s="138"/>
    </row>
    <row r="23" spans="1:24" ht="45" customHeight="1" thickBot="1">
      <c r="A23" s="84"/>
      <c r="B23" s="138"/>
      <c r="C23" s="138"/>
      <c r="D23" s="138"/>
      <c r="E23" s="138"/>
      <c r="F23" s="138"/>
      <c r="G23" s="138"/>
      <c r="H23" s="245" t="s">
        <v>34</v>
      </c>
      <c r="I23" s="230"/>
      <c r="J23" s="231"/>
      <c r="K23" s="236">
        <f t="shared" si="0"/>
        <v>9</v>
      </c>
      <c r="L23" s="237"/>
      <c r="M23" s="238">
        <v>27</v>
      </c>
      <c r="N23" s="239"/>
      <c r="O23" s="138"/>
      <c r="P23" s="138"/>
      <c r="Q23" s="84"/>
      <c r="R23" s="149" t="s">
        <v>28</v>
      </c>
      <c r="S23" s="146" t="s">
        <v>120</v>
      </c>
      <c r="T23" s="138"/>
      <c r="U23" s="138"/>
      <c r="V23" s="138"/>
      <c r="W23" s="138"/>
      <c r="X23" s="138"/>
    </row>
    <row r="24" spans="1:24" ht="45" customHeight="1" thickBot="1">
      <c r="A24" s="84"/>
      <c r="B24" s="138"/>
      <c r="C24" s="138"/>
      <c r="D24" s="138"/>
      <c r="E24" s="138"/>
      <c r="F24" s="138"/>
      <c r="G24" s="138"/>
      <c r="H24" s="246" t="s">
        <v>31</v>
      </c>
      <c r="I24" s="230"/>
      <c r="J24" s="231"/>
      <c r="K24" s="236">
        <f t="shared" si="0"/>
        <v>27</v>
      </c>
      <c r="L24" s="237"/>
      <c r="M24" s="238">
        <v>60</v>
      </c>
      <c r="N24" s="239"/>
      <c r="O24" s="138"/>
      <c r="P24" s="138"/>
      <c r="Q24" s="84"/>
      <c r="R24" s="138"/>
      <c r="S24" s="138"/>
      <c r="T24" s="138"/>
      <c r="U24" s="138"/>
      <c r="V24" s="138"/>
      <c r="W24" s="138"/>
      <c r="X24" s="138"/>
    </row>
    <row r="25" spans="1:24" ht="45" customHeight="1" thickBot="1">
      <c r="A25" s="84"/>
      <c r="B25" s="138"/>
      <c r="C25" s="138"/>
      <c r="D25" s="138"/>
      <c r="E25" s="138"/>
      <c r="F25" s="138"/>
      <c r="G25" s="138"/>
      <c r="H25" s="235" t="s">
        <v>25</v>
      </c>
      <c r="I25" s="230"/>
      <c r="J25" s="231"/>
      <c r="K25" s="236">
        <f t="shared" si="0"/>
        <v>60</v>
      </c>
      <c r="L25" s="237"/>
      <c r="M25" s="238">
        <v>80</v>
      </c>
      <c r="N25" s="239"/>
      <c r="O25" s="138"/>
      <c r="P25" s="138"/>
      <c r="Q25" s="84"/>
      <c r="R25" s="225" t="s">
        <v>89</v>
      </c>
      <c r="S25" s="138"/>
      <c r="T25" s="138"/>
      <c r="U25" s="138"/>
      <c r="V25" s="138"/>
      <c r="W25" s="138"/>
      <c r="X25" s="138"/>
    </row>
    <row r="26" spans="1:24" ht="45" customHeight="1" thickBot="1">
      <c r="A26" s="84"/>
      <c r="B26" s="138"/>
      <c r="C26" s="138"/>
      <c r="D26" s="138"/>
      <c r="E26" s="138"/>
      <c r="F26" s="138"/>
      <c r="G26" s="138"/>
      <c r="H26" s="240" t="s">
        <v>125</v>
      </c>
      <c r="I26" s="230"/>
      <c r="J26" s="231"/>
      <c r="K26" s="241">
        <f t="shared" si="0"/>
        <v>80</v>
      </c>
      <c r="L26" s="242"/>
      <c r="M26" s="243" t="s">
        <v>51</v>
      </c>
      <c r="N26" s="244"/>
      <c r="O26" s="138"/>
      <c r="P26" s="138"/>
      <c r="Q26" s="84"/>
      <c r="R26" s="226"/>
      <c r="S26" s="138"/>
      <c r="T26" s="138"/>
      <c r="U26" s="138"/>
      <c r="V26" s="138"/>
      <c r="W26" s="138"/>
      <c r="X26" s="138"/>
    </row>
    <row r="27" spans="1:24" ht="45" customHeight="1" thickBot="1">
      <c r="A27" s="84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84"/>
      <c r="R27" s="145" t="s">
        <v>90</v>
      </c>
      <c r="S27" s="138"/>
      <c r="T27" s="138"/>
      <c r="U27" s="138"/>
      <c r="V27" s="138"/>
      <c r="W27" s="138"/>
      <c r="X27" s="138"/>
    </row>
    <row r="28" spans="1:24" ht="45" customHeight="1" thickBot="1">
      <c r="A28" s="84"/>
      <c r="B28" s="138"/>
      <c r="C28" s="138"/>
      <c r="D28" s="138"/>
      <c r="E28" s="138"/>
      <c r="F28" s="138"/>
      <c r="G28" s="138"/>
      <c r="H28" s="234" t="s">
        <v>52</v>
      </c>
      <c r="I28" s="230"/>
      <c r="J28" s="230"/>
      <c r="K28" s="230"/>
      <c r="L28" s="230"/>
      <c r="M28" s="231"/>
      <c r="N28" s="138"/>
      <c r="O28" s="138"/>
      <c r="P28" s="138"/>
      <c r="Q28" s="84"/>
      <c r="R28" s="150" t="s">
        <v>91</v>
      </c>
      <c r="S28" s="138"/>
      <c r="T28" s="138"/>
      <c r="U28" s="138"/>
      <c r="V28" s="138"/>
      <c r="W28" s="138"/>
      <c r="X28" s="138"/>
    </row>
    <row r="29" spans="1:24" ht="45" customHeight="1" thickBot="1">
      <c r="A29" s="84"/>
      <c r="B29" s="138"/>
      <c r="C29" s="138"/>
      <c r="D29" s="138"/>
      <c r="E29" s="138"/>
      <c r="F29" s="138"/>
      <c r="G29" s="138"/>
      <c r="H29" s="227" t="s">
        <v>6</v>
      </c>
      <c r="I29" s="151" t="s">
        <v>53</v>
      </c>
      <c r="J29" s="152" t="s">
        <v>54</v>
      </c>
      <c r="K29" s="153" t="s">
        <v>55</v>
      </c>
      <c r="L29" s="154" t="s">
        <v>56</v>
      </c>
      <c r="M29" s="155" t="s">
        <v>57</v>
      </c>
      <c r="N29" s="138"/>
      <c r="O29" s="138"/>
      <c r="P29" s="138"/>
      <c r="Q29" s="84"/>
      <c r="R29" s="156" t="s">
        <v>92</v>
      </c>
      <c r="S29" s="138"/>
      <c r="T29" s="138"/>
      <c r="U29" s="138"/>
      <c r="V29" s="138"/>
      <c r="W29" s="138"/>
      <c r="X29" s="138"/>
    </row>
    <row r="30" spans="1:24" ht="52.5" thickBot="1">
      <c r="A30" s="84"/>
      <c r="B30" s="138"/>
      <c r="C30" s="138"/>
      <c r="D30" s="138"/>
      <c r="E30" s="138"/>
      <c r="F30" s="138"/>
      <c r="G30" s="138"/>
      <c r="H30" s="228"/>
      <c r="I30" s="157" t="s">
        <v>58</v>
      </c>
      <c r="J30" s="158" t="s">
        <v>59</v>
      </c>
      <c r="K30" s="159" t="s">
        <v>60</v>
      </c>
      <c r="L30" s="160" t="s">
        <v>61</v>
      </c>
      <c r="M30" s="161" t="s">
        <v>56</v>
      </c>
      <c r="N30" s="138"/>
      <c r="O30" s="138"/>
      <c r="P30" s="138"/>
      <c r="Q30" s="84"/>
      <c r="R30" s="138"/>
      <c r="S30" s="138"/>
      <c r="T30" s="138"/>
      <c r="U30" s="138"/>
      <c r="V30" s="138"/>
      <c r="W30" s="138"/>
      <c r="X30" s="138"/>
    </row>
    <row r="31" spans="1:24" ht="45" customHeight="1" thickBot="1">
      <c r="A31" s="84"/>
      <c r="B31" s="138"/>
      <c r="C31" s="138"/>
      <c r="D31" s="138"/>
      <c r="E31" s="138"/>
      <c r="F31" s="138"/>
      <c r="G31" s="138"/>
      <c r="H31" s="228"/>
      <c r="I31" s="157" t="s">
        <v>62</v>
      </c>
      <c r="J31" s="158" t="s">
        <v>53</v>
      </c>
      <c r="K31" s="158" t="s">
        <v>63</v>
      </c>
      <c r="L31" s="159" t="s">
        <v>60</v>
      </c>
      <c r="M31" s="162" t="s">
        <v>55</v>
      </c>
      <c r="N31" s="138"/>
      <c r="O31" s="138"/>
      <c r="P31" s="138"/>
      <c r="Q31" s="84"/>
      <c r="R31" s="138"/>
      <c r="S31" s="138"/>
      <c r="T31" s="138"/>
      <c r="U31" s="138"/>
      <c r="V31" s="138"/>
      <c r="W31" s="138"/>
      <c r="X31" s="138"/>
    </row>
    <row r="32" spans="1:24" ht="52.5" thickBot="1">
      <c r="A32" s="84"/>
      <c r="B32" s="138"/>
      <c r="C32" s="138"/>
      <c r="D32" s="138"/>
      <c r="E32" s="138"/>
      <c r="F32" s="138"/>
      <c r="G32" s="138"/>
      <c r="H32" s="228"/>
      <c r="I32" s="163" t="s">
        <v>64</v>
      </c>
      <c r="J32" s="164" t="s">
        <v>65</v>
      </c>
      <c r="K32" s="158" t="s">
        <v>53</v>
      </c>
      <c r="L32" s="158" t="s">
        <v>59</v>
      </c>
      <c r="M32" s="165" t="s">
        <v>54</v>
      </c>
      <c r="N32" s="138"/>
      <c r="O32" s="138"/>
      <c r="P32" s="138"/>
      <c r="Q32" s="84"/>
      <c r="R32" s="138"/>
      <c r="S32" s="138"/>
      <c r="T32" s="138"/>
      <c r="U32" s="138"/>
      <c r="V32" s="138"/>
      <c r="W32" s="138"/>
      <c r="X32" s="138"/>
    </row>
    <row r="33" spans="1:24" ht="52.5" thickBot="1">
      <c r="A33" s="166"/>
      <c r="B33" s="138"/>
      <c r="C33" s="138"/>
      <c r="D33" s="138"/>
      <c r="E33" s="138"/>
      <c r="F33" s="138"/>
      <c r="G33" s="138"/>
      <c r="H33" s="226"/>
      <c r="I33" s="167" t="s">
        <v>66</v>
      </c>
      <c r="J33" s="168" t="s">
        <v>64</v>
      </c>
      <c r="K33" s="169" t="s">
        <v>62</v>
      </c>
      <c r="L33" s="169" t="s">
        <v>58</v>
      </c>
      <c r="M33" s="170" t="s">
        <v>53</v>
      </c>
      <c r="N33" s="138"/>
      <c r="O33" s="138"/>
      <c r="P33" s="138"/>
      <c r="Q33" s="84"/>
      <c r="R33" s="138"/>
      <c r="S33" s="138"/>
      <c r="T33" s="138"/>
      <c r="U33" s="138"/>
      <c r="V33" s="138"/>
      <c r="W33" s="138"/>
      <c r="X33" s="138"/>
    </row>
    <row r="34" spans="1:24" ht="45" customHeight="1" thickBot="1">
      <c r="A34" s="84"/>
      <c r="B34" s="138"/>
      <c r="C34" s="138"/>
      <c r="D34" s="138"/>
      <c r="E34" s="138"/>
      <c r="F34" s="138"/>
      <c r="G34" s="138"/>
      <c r="H34" s="171" t="s">
        <v>67</v>
      </c>
      <c r="I34" s="229" t="s">
        <v>11</v>
      </c>
      <c r="J34" s="230"/>
      <c r="K34" s="230"/>
      <c r="L34" s="230"/>
      <c r="M34" s="231"/>
      <c r="N34" s="138"/>
      <c r="O34" s="138"/>
      <c r="P34" s="138"/>
      <c r="Q34" s="84"/>
      <c r="R34" s="138"/>
      <c r="S34" s="138"/>
      <c r="T34" s="138"/>
      <c r="U34" s="138"/>
      <c r="V34" s="138"/>
      <c r="W34" s="138"/>
      <c r="X34" s="138"/>
    </row>
    <row r="35" spans="1:24" ht="45" customHeight="1">
      <c r="A35" s="84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84"/>
      <c r="R35" s="138"/>
      <c r="S35" s="138"/>
      <c r="T35" s="138"/>
      <c r="U35" s="138"/>
      <c r="V35" s="138"/>
      <c r="W35" s="138"/>
      <c r="X35" s="138"/>
    </row>
    <row r="36" spans="1:24" ht="45" customHeight="1">
      <c r="A36" s="84"/>
      <c r="B36" s="138"/>
      <c r="C36" s="138"/>
      <c r="D36" s="138"/>
      <c r="E36" s="138"/>
      <c r="F36" s="138"/>
      <c r="G36" s="232"/>
      <c r="H36" s="138"/>
      <c r="I36" s="138"/>
      <c r="J36" s="138"/>
      <c r="K36" s="138"/>
      <c r="L36" s="138"/>
      <c r="M36" s="138"/>
      <c r="N36" s="138"/>
      <c r="O36" s="138"/>
      <c r="P36" s="138"/>
      <c r="Q36" s="84"/>
      <c r="R36" s="138"/>
      <c r="S36" s="138"/>
      <c r="T36" s="138"/>
      <c r="U36" s="138"/>
      <c r="V36" s="138"/>
      <c r="W36" s="138"/>
      <c r="X36" s="138"/>
    </row>
    <row r="37" spans="1:24" ht="45" customHeight="1">
      <c r="A37" s="84"/>
      <c r="B37" s="138"/>
      <c r="C37" s="138"/>
      <c r="D37" s="138"/>
      <c r="E37" s="138"/>
      <c r="F37" s="138"/>
      <c r="G37" s="233"/>
      <c r="H37" s="138"/>
      <c r="I37" s="138"/>
      <c r="J37" s="138"/>
      <c r="K37" s="138"/>
      <c r="L37" s="138"/>
      <c r="M37" s="138"/>
      <c r="N37" s="138"/>
      <c r="O37" s="138"/>
      <c r="P37" s="138"/>
      <c r="Q37" s="84"/>
      <c r="R37" s="138"/>
      <c r="S37" s="138"/>
      <c r="T37" s="138"/>
      <c r="U37" s="138"/>
      <c r="V37" s="138"/>
      <c r="W37" s="138"/>
      <c r="X37" s="138"/>
    </row>
    <row r="38" spans="1:24" ht="45" customHeight="1">
      <c r="A38" s="84"/>
      <c r="B38" s="138"/>
      <c r="C38" s="138"/>
      <c r="D38" s="138"/>
      <c r="E38" s="138"/>
      <c r="F38" s="138"/>
      <c r="G38" s="232"/>
      <c r="H38" s="138"/>
      <c r="I38" s="138"/>
      <c r="J38" s="138"/>
      <c r="K38" s="138"/>
      <c r="L38" s="138"/>
      <c r="M38" s="138"/>
      <c r="N38" s="138"/>
      <c r="O38" s="138"/>
      <c r="P38" s="138"/>
      <c r="Q38" s="84"/>
      <c r="R38" s="138"/>
      <c r="S38" s="138"/>
      <c r="T38" s="138"/>
      <c r="U38" s="138"/>
      <c r="V38" s="138"/>
      <c r="W38" s="138"/>
      <c r="X38" s="138"/>
    </row>
    <row r="39" spans="1:24" ht="45" customHeight="1">
      <c r="A39" s="84"/>
      <c r="B39" s="138"/>
      <c r="C39" s="138"/>
      <c r="D39" s="138"/>
      <c r="E39" s="138"/>
      <c r="F39" s="138"/>
      <c r="G39" s="233"/>
      <c r="H39" s="138"/>
      <c r="I39" s="138"/>
      <c r="J39" s="138"/>
      <c r="K39" s="138"/>
      <c r="L39" s="138"/>
      <c r="M39" s="138"/>
      <c r="N39" s="138"/>
      <c r="O39" s="138"/>
      <c r="P39" s="138"/>
      <c r="Q39" s="84"/>
      <c r="R39" s="138"/>
      <c r="S39" s="138"/>
      <c r="T39" s="138"/>
      <c r="U39" s="138"/>
      <c r="V39" s="138"/>
      <c r="W39" s="138"/>
      <c r="X39" s="138"/>
    </row>
    <row r="40" spans="1:24" ht="45" customHeight="1">
      <c r="A40" s="84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84"/>
      <c r="R40" s="138"/>
      <c r="S40" s="138"/>
      <c r="T40" s="138"/>
      <c r="U40" s="138"/>
      <c r="V40" s="138"/>
      <c r="W40" s="138"/>
      <c r="X40" s="138"/>
    </row>
    <row r="41" spans="1:24" ht="45" customHeight="1">
      <c r="A41" s="84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84"/>
      <c r="R41" s="138"/>
      <c r="S41" s="138"/>
      <c r="T41" s="138"/>
      <c r="U41" s="138"/>
      <c r="V41" s="138"/>
      <c r="W41" s="138"/>
      <c r="X41" s="138"/>
    </row>
    <row r="42" spans="1:24" ht="45" customHeight="1">
      <c r="A42" s="84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84"/>
      <c r="R42" s="138"/>
      <c r="S42" s="138"/>
      <c r="T42" s="138"/>
      <c r="U42" s="138"/>
      <c r="V42" s="138"/>
      <c r="W42" s="138"/>
      <c r="X42" s="138"/>
    </row>
    <row r="43" spans="1:24" ht="45" customHeight="1">
      <c r="A43" s="84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84"/>
      <c r="R43" s="138"/>
      <c r="S43" s="138"/>
      <c r="T43" s="138"/>
      <c r="U43" s="138"/>
      <c r="V43" s="138"/>
      <c r="W43" s="138"/>
      <c r="X43" s="138"/>
    </row>
    <row r="44" spans="1:24" ht="45" customHeight="1">
      <c r="A44" s="84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84"/>
      <c r="R44" s="138"/>
      <c r="S44" s="138"/>
      <c r="T44" s="138"/>
      <c r="U44" s="138"/>
      <c r="V44" s="138"/>
      <c r="W44" s="138"/>
      <c r="X44" s="138"/>
    </row>
    <row r="45" spans="1:24" ht="45" customHeight="1">
      <c r="A45" s="84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84"/>
      <c r="R45" s="138"/>
      <c r="S45" s="138"/>
      <c r="T45" s="138"/>
      <c r="U45" s="138"/>
      <c r="V45" s="138"/>
      <c r="W45" s="138"/>
      <c r="X45" s="138"/>
    </row>
    <row r="46" spans="1:24" ht="45" customHeight="1">
      <c r="A46" s="84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</row>
    <row r="47" spans="1:24" ht="45" customHeight="1">
      <c r="A47" s="84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</row>
    <row r="48" spans="1:24" ht="45" customHeight="1">
      <c r="A48" s="84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</row>
    <row r="49" spans="1:24" ht="45" customHeight="1">
      <c r="A49" s="84"/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</row>
    <row r="50" spans="1:24" ht="45" customHeight="1">
      <c r="A50" s="84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</row>
    <row r="51" spans="1:24" ht="45" customHeight="1">
      <c r="A51" s="84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</row>
    <row r="52" spans="1:24" ht="45" customHeight="1">
      <c r="A52" s="84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</row>
    <row r="53" spans="1:24" ht="45" customHeight="1">
      <c r="A53" s="84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</row>
    <row r="54" spans="1:24" ht="45" customHeight="1">
      <c r="A54" s="84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</row>
    <row r="55" spans="1:24" ht="45" customHeight="1">
      <c r="A55" s="84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</row>
    <row r="56" spans="1:24" ht="45" customHeight="1">
      <c r="A56" s="84"/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</row>
    <row r="57" spans="1:24" ht="45" customHeight="1">
      <c r="A57" s="84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</row>
    <row r="58" spans="1:24" ht="45" customHeight="1">
      <c r="A58" s="84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</row>
    <row r="59" spans="1:24" ht="45" customHeight="1">
      <c r="A59" s="84"/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</row>
    <row r="60" spans="1:24" ht="45" customHeight="1">
      <c r="A60" s="84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</row>
    <row r="61" spans="1:24" ht="45" customHeight="1">
      <c r="A61" s="84"/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</row>
    <row r="62" spans="1:24" ht="45" customHeight="1">
      <c r="A62" s="84"/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</row>
    <row r="63" spans="1:24" ht="45" customHeight="1">
      <c r="A63" s="84"/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</row>
    <row r="64" spans="1:24" ht="45" customHeight="1">
      <c r="A64" s="84"/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</row>
    <row r="65" spans="1:24" ht="45" customHeight="1">
      <c r="A65" s="84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</row>
    <row r="66" spans="1:24" ht="45" customHeight="1">
      <c r="A66" s="84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</row>
    <row r="67" spans="1:24" ht="45" customHeight="1">
      <c r="A67" s="84"/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</row>
    <row r="68" spans="1:24" ht="45" customHeight="1">
      <c r="A68" s="84"/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</row>
    <row r="69" spans="1:24" ht="45" customHeight="1">
      <c r="A69" s="84"/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</row>
    <row r="70" spans="1:24" ht="45" customHeight="1">
      <c r="A70" s="84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</row>
    <row r="71" spans="1:24" ht="45" customHeight="1">
      <c r="A71" s="84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232"/>
      <c r="T71" s="233"/>
      <c r="U71" s="138"/>
      <c r="V71" s="138"/>
      <c r="W71" s="138"/>
      <c r="X71" s="138"/>
    </row>
    <row r="72" spans="1:24" ht="45" customHeight="1">
      <c r="A72" s="84"/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</row>
    <row r="73" spans="1:24" ht="45" customHeight="1">
      <c r="A73" s="84"/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</row>
    <row r="74" spans="1:24" ht="45" customHeight="1">
      <c r="A74" s="84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</row>
    <row r="75" spans="1:24" ht="45" customHeight="1">
      <c r="A75" s="84"/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</row>
    <row r="76" spans="1:24" ht="45" customHeight="1">
      <c r="A76" s="84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</row>
    <row r="77" spans="1:24" ht="45" customHeight="1">
      <c r="A77" s="84"/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</row>
    <row r="78" spans="1:24" ht="45" customHeight="1">
      <c r="A78" s="84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</row>
    <row r="79" spans="1:24" ht="45" customHeight="1">
      <c r="A79" s="84"/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</row>
    <row r="80" spans="1:24" ht="45" customHeight="1">
      <c r="A80" s="84"/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</row>
    <row r="81" spans="1:24" ht="45" customHeight="1">
      <c r="A81" s="84"/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</row>
    <row r="82" spans="1:24" ht="45" customHeight="1">
      <c r="A82" s="84"/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</row>
    <row r="83" spans="1:24" ht="45" customHeight="1">
      <c r="A83" s="84"/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</row>
    <row r="84" spans="1:24" ht="45" customHeight="1">
      <c r="A84" s="84"/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</row>
    <row r="85" spans="1:24" ht="45" customHeight="1">
      <c r="A85" s="84"/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</row>
    <row r="86" spans="1:24" ht="45" customHeight="1">
      <c r="A86" s="84"/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</row>
    <row r="87" spans="1:24" ht="45" customHeight="1">
      <c r="A87" s="84"/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</row>
    <row r="88" spans="1:24" ht="45" customHeight="1">
      <c r="A88" s="84"/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</row>
    <row r="89" spans="1:24" ht="45" customHeight="1">
      <c r="A89" s="84"/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</row>
    <row r="90" spans="1:24" ht="45" customHeight="1">
      <c r="A90" s="84"/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</row>
    <row r="91" spans="1:24" ht="45" customHeight="1">
      <c r="A91" s="84"/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</row>
    <row r="92" spans="1:24" ht="45" customHeight="1">
      <c r="A92" s="84"/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</row>
    <row r="93" spans="1:24" ht="45" customHeight="1">
      <c r="A93" s="84"/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</row>
    <row r="94" spans="1:24" ht="45" customHeight="1">
      <c r="A94" s="84"/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</row>
    <row r="95" spans="1:24" ht="45" customHeight="1">
      <c r="A95" s="84"/>
      <c r="B95" s="138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</row>
    <row r="96" spans="1:24" ht="45" customHeight="1">
      <c r="A96" s="84"/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</row>
    <row r="97" spans="1:24" ht="45" customHeight="1">
      <c r="A97" s="84"/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</row>
    <row r="98" spans="1:24" ht="45" customHeight="1">
      <c r="A98" s="84"/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</row>
    <row r="99" spans="1:24" ht="45" customHeight="1">
      <c r="A99" s="84"/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</row>
    <row r="100" spans="1:24" ht="45" customHeight="1">
      <c r="A100" s="84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</row>
    <row r="101" spans="1:24" ht="45" customHeight="1">
      <c r="A101" s="84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</row>
    <row r="102" spans="1:24" ht="45" customHeight="1">
      <c r="A102" s="84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</row>
    <row r="103" spans="1:24" ht="45" customHeight="1">
      <c r="A103" s="84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</row>
    <row r="104" spans="1:24" ht="45" customHeight="1">
      <c r="A104" s="84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</row>
    <row r="105" spans="1:24" ht="45" customHeight="1">
      <c r="A105" s="84"/>
      <c r="B105" s="172"/>
      <c r="C105" s="138" t="s">
        <v>68</v>
      </c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</row>
    <row r="106" spans="1:24" ht="45" customHeight="1">
      <c r="A106" s="84"/>
      <c r="B106" s="138" t="s">
        <v>69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</row>
    <row r="107" spans="1:24" ht="45" customHeight="1">
      <c r="A107" s="84"/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</row>
    <row r="108" spans="1:24" ht="45" customHeight="1">
      <c r="A108" s="84"/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</row>
    <row r="109" spans="1:24" ht="45" customHeight="1">
      <c r="A109" s="84"/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</row>
    <row r="110" spans="1:24" ht="45" customHeight="1">
      <c r="A110" s="84"/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</row>
    <row r="111" spans="1:24" ht="45" customHeight="1">
      <c r="A111" s="84"/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</row>
    <row r="112" spans="1:24" ht="45" customHeight="1">
      <c r="A112" s="84"/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</row>
    <row r="113" spans="1:24" ht="45" customHeight="1">
      <c r="A113" s="84"/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</row>
    <row r="114" spans="1:24" ht="45" customHeight="1">
      <c r="A114" s="84"/>
      <c r="B114" s="138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</row>
    <row r="115" spans="1:24" ht="45" customHeight="1">
      <c r="A115" s="84"/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</row>
    <row r="116" spans="1:24" ht="45" customHeight="1">
      <c r="A116" s="84"/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</row>
    <row r="117" spans="1:24" ht="45" customHeight="1">
      <c r="A117" s="84"/>
      <c r="B117" s="138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</row>
    <row r="118" spans="1:24" ht="45" customHeight="1">
      <c r="A118" s="84"/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</row>
    <row r="119" spans="1:24" ht="45" customHeight="1">
      <c r="A119" s="84"/>
      <c r="B119" s="13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</row>
    <row r="120" spans="1:24" ht="45" customHeight="1">
      <c r="A120" s="84"/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</row>
    <row r="121" spans="1:24" ht="45" customHeight="1">
      <c r="A121" s="84"/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</row>
    <row r="122" spans="1:24" ht="45" customHeight="1">
      <c r="A122" s="84"/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</row>
    <row r="123" spans="1:24" ht="15" customHeight="1">
      <c r="A123" s="84"/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</row>
    <row r="124" spans="1:24" ht="15" customHeight="1">
      <c r="A124" s="84"/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</row>
    <row r="125" spans="1:24" ht="15" customHeight="1">
      <c r="A125" s="84"/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</row>
    <row r="126" spans="1:24" ht="15" customHeight="1">
      <c r="A126" s="84"/>
      <c r="B126" s="13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</row>
    <row r="127" spans="1:24" ht="15" customHeight="1">
      <c r="A127" s="84"/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</row>
    <row r="128" spans="1:24" ht="15" customHeight="1">
      <c r="A128" s="84"/>
      <c r="B128" s="138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</row>
    <row r="129" spans="1:24" ht="15" customHeight="1">
      <c r="A129" s="84"/>
      <c r="B129" s="138"/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</row>
    <row r="130" spans="1:24" ht="15" customHeight="1">
      <c r="A130" s="84"/>
      <c r="B130" s="138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</row>
    <row r="131" spans="1:24" ht="15" customHeight="1">
      <c r="A131" s="84"/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</row>
    <row r="132" spans="1:24" ht="15" customHeight="1">
      <c r="A132" s="84"/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</row>
    <row r="133" spans="1:24" ht="15" customHeight="1">
      <c r="A133" s="84"/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</row>
    <row r="134" spans="1:24" ht="15" customHeight="1">
      <c r="A134" s="84"/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</row>
    <row r="135" spans="1:24" ht="15" customHeight="1">
      <c r="A135" s="84"/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</row>
    <row r="136" spans="1:24" ht="15" customHeight="1">
      <c r="A136" s="84"/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</row>
    <row r="137" spans="1:24" ht="15" customHeight="1">
      <c r="A137" s="84"/>
      <c r="B137" s="138"/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</row>
    <row r="138" spans="1:24" ht="15" customHeight="1">
      <c r="A138" s="84"/>
      <c r="B138" s="138"/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</row>
    <row r="139" spans="1:24" ht="15" customHeight="1">
      <c r="A139" s="84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</row>
    <row r="140" spans="1:24" ht="15" customHeight="1">
      <c r="A140" s="84"/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</row>
    <row r="141" spans="1:24" ht="15" customHeight="1">
      <c r="A141" s="84"/>
      <c r="B141" s="138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</row>
    <row r="142" spans="1:24" ht="15" customHeight="1">
      <c r="A142" s="84"/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</row>
    <row r="143" spans="1:24" ht="15" customHeight="1">
      <c r="A143" s="84"/>
      <c r="B143" s="138"/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</row>
    <row r="144" spans="1:24" ht="15" customHeight="1">
      <c r="A144" s="84"/>
      <c r="B144" s="138"/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</row>
    <row r="145" spans="1:24" ht="15" customHeight="1">
      <c r="A145" s="84"/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</row>
    <row r="146" spans="1:24" ht="15" customHeight="1">
      <c r="A146" s="84"/>
      <c r="B146" s="138"/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</row>
    <row r="147" spans="1:24" ht="15" customHeight="1">
      <c r="A147" s="84"/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</row>
    <row r="148" spans="1:24" ht="15" customHeight="1">
      <c r="A148" s="84"/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</row>
    <row r="149" spans="1:24" ht="15" customHeight="1">
      <c r="A149" s="84"/>
      <c r="B149" s="138"/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</row>
    <row r="150" spans="1:24" ht="15" customHeight="1">
      <c r="A150" s="84"/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</row>
    <row r="151" spans="1:24" ht="15" customHeight="1">
      <c r="A151" s="84"/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</row>
    <row r="152" spans="1:24" ht="15" customHeight="1">
      <c r="A152" s="84"/>
      <c r="B152" s="138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</row>
    <row r="153" spans="1:24" ht="15" customHeight="1">
      <c r="A153" s="84"/>
      <c r="B153" s="138"/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</row>
    <row r="154" spans="1:24" ht="15" customHeight="1">
      <c r="A154" s="84"/>
      <c r="B154" s="138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</row>
    <row r="155" spans="1:24" ht="15" customHeight="1">
      <c r="A155" s="84"/>
      <c r="B155" s="138"/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</row>
    <row r="156" spans="1:24" ht="15" customHeight="1">
      <c r="A156" s="84"/>
      <c r="B156" s="138"/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</row>
    <row r="157" spans="1:24" ht="15" customHeight="1">
      <c r="A157" s="84"/>
      <c r="B157" s="138"/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</row>
    <row r="158" spans="1:24" ht="15" customHeight="1">
      <c r="A158" s="84"/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</row>
    <row r="159" spans="1:24" ht="15" customHeight="1">
      <c r="A159" s="84"/>
      <c r="B159" s="138"/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</row>
    <row r="160" spans="1:24" ht="15" customHeight="1">
      <c r="A160" s="84"/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</row>
    <row r="161" spans="1:24" ht="15" customHeight="1">
      <c r="A161" s="84"/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</row>
    <row r="162" spans="1:24" ht="15" customHeight="1">
      <c r="A162" s="84"/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</row>
    <row r="163" spans="1:24" ht="15" customHeight="1">
      <c r="A163" s="84"/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</row>
    <row r="164" spans="1:24" ht="15" customHeight="1">
      <c r="A164" s="84"/>
      <c r="B164" s="138"/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</row>
    <row r="165" spans="1:24" ht="15" customHeight="1">
      <c r="A165" s="84"/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</row>
    <row r="166" spans="1:24" ht="15" customHeight="1">
      <c r="A166" s="84"/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</row>
    <row r="167" spans="1:24" ht="15" customHeight="1">
      <c r="A167" s="84"/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</row>
    <row r="168" spans="1:24" ht="15" customHeight="1">
      <c r="A168" s="84"/>
      <c r="B168" s="138"/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</row>
    <row r="169" spans="1:24" ht="15" customHeight="1">
      <c r="A169" s="84"/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</row>
    <row r="170" spans="1:24" ht="15" customHeight="1">
      <c r="A170" s="84"/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</row>
    <row r="171" spans="1:24" ht="15" customHeight="1">
      <c r="A171" s="84"/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</row>
    <row r="172" spans="1:24" ht="15" customHeight="1">
      <c r="A172" s="84"/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</row>
    <row r="173" spans="1:24" ht="15" customHeight="1">
      <c r="A173" s="84"/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</row>
    <row r="174" spans="1:24" ht="15" customHeight="1">
      <c r="A174" s="84"/>
      <c r="B174" s="138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</row>
    <row r="175" spans="1:24" ht="15" customHeight="1">
      <c r="A175" s="84"/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</row>
    <row r="176" spans="1:24" ht="15" customHeight="1">
      <c r="A176" s="84"/>
      <c r="B176" s="138"/>
      <c r="C176" s="138"/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</row>
    <row r="177" spans="1:24" ht="15" customHeight="1">
      <c r="A177" s="84"/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</row>
    <row r="178" spans="1:24" ht="15" customHeight="1">
      <c r="A178" s="84"/>
      <c r="B178" s="138"/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  <c r="V178" s="138"/>
      <c r="W178" s="138"/>
      <c r="X178" s="138"/>
    </row>
    <row r="179" spans="1:24" ht="15" customHeight="1">
      <c r="A179" s="84"/>
      <c r="B179" s="138"/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</row>
    <row r="180" spans="1:24" ht="15" customHeight="1">
      <c r="A180" s="84"/>
      <c r="B180" s="138"/>
      <c r="C180" s="13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138"/>
      <c r="U180" s="138"/>
      <c r="V180" s="138"/>
      <c r="W180" s="138"/>
      <c r="X180" s="138"/>
    </row>
    <row r="181" spans="1:24" ht="15" customHeight="1">
      <c r="A181" s="84"/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</row>
    <row r="182" spans="1:24" ht="15" customHeight="1">
      <c r="A182" s="84"/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</row>
    <row r="183" spans="1:24" ht="15" customHeight="1">
      <c r="A183" s="84"/>
      <c r="B183" s="138"/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</row>
    <row r="184" spans="1:24" ht="15" customHeight="1">
      <c r="A184" s="84"/>
      <c r="B184" s="138"/>
      <c r="C184" s="13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</row>
    <row r="185" spans="1:24" ht="15" customHeight="1">
      <c r="A185" s="84"/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</row>
    <row r="186" spans="1:24" ht="15" customHeight="1">
      <c r="A186" s="84"/>
      <c r="B186" s="138"/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</row>
    <row r="187" spans="1:24" ht="15" customHeight="1">
      <c r="A187" s="84"/>
      <c r="B187" s="138"/>
      <c r="C187" s="13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</row>
    <row r="188" spans="1:24" ht="15" customHeight="1">
      <c r="A188" s="84"/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</row>
    <row r="189" spans="1:24" ht="15" customHeight="1">
      <c r="A189" s="84"/>
      <c r="B189" s="138"/>
      <c r="C189" s="138"/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</row>
    <row r="190" spans="1:24" ht="15" customHeight="1">
      <c r="A190" s="84"/>
      <c r="B190" s="138"/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</row>
    <row r="191" spans="1:24" ht="15" customHeight="1">
      <c r="A191" s="84"/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</row>
    <row r="192" spans="1:24" ht="15" customHeight="1">
      <c r="A192" s="84"/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38"/>
      <c r="V192" s="138"/>
      <c r="W192" s="138"/>
      <c r="X192" s="138"/>
    </row>
    <row r="193" spans="1:24" ht="15" customHeight="1">
      <c r="A193" s="84"/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</row>
    <row r="194" spans="1:24" ht="15" customHeight="1">
      <c r="A194" s="84"/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</row>
    <row r="195" spans="1:24" ht="15" customHeight="1">
      <c r="A195" s="84"/>
      <c r="B195" s="138"/>
      <c r="C195" s="138"/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138"/>
      <c r="U195" s="138"/>
      <c r="V195" s="138"/>
      <c r="W195" s="138"/>
      <c r="X195" s="138"/>
    </row>
    <row r="196" spans="1:24" ht="15" customHeight="1">
      <c r="A196" s="84"/>
      <c r="B196" s="138"/>
      <c r="C196" s="138"/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38"/>
      <c r="U196" s="138"/>
      <c r="V196" s="138"/>
      <c r="W196" s="138"/>
      <c r="X196" s="138"/>
    </row>
    <row r="197" spans="1:24" ht="15" customHeight="1">
      <c r="A197" s="84"/>
      <c r="B197" s="138"/>
      <c r="C197" s="138"/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138"/>
      <c r="U197" s="138"/>
      <c r="V197" s="138"/>
      <c r="W197" s="138"/>
      <c r="X197" s="138"/>
    </row>
    <row r="198" spans="1:24" ht="15" customHeight="1">
      <c r="A198" s="84"/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138"/>
      <c r="U198" s="138"/>
      <c r="V198" s="138"/>
      <c r="W198" s="138"/>
      <c r="X198" s="138"/>
    </row>
    <row r="199" spans="1:24" ht="15" customHeight="1">
      <c r="A199" s="84"/>
      <c r="B199" s="138"/>
      <c r="C199" s="13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</row>
    <row r="200" spans="1:24" ht="15" customHeight="1">
      <c r="A200" s="84"/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</row>
    <row r="201" spans="1:24" ht="15" customHeight="1">
      <c r="A201" s="84"/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</row>
    <row r="202" spans="1:24" ht="15" customHeight="1">
      <c r="A202" s="84"/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</row>
    <row r="203" spans="1:24" ht="15" customHeight="1">
      <c r="A203" s="84"/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</row>
    <row r="204" spans="1:24" ht="15" customHeight="1">
      <c r="A204" s="84"/>
      <c r="B204" s="138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</row>
    <row r="205" spans="1:24" ht="15" customHeight="1">
      <c r="A205" s="84"/>
      <c r="B205" s="138"/>
      <c r="C205" s="138"/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</row>
    <row r="206" spans="1:24" ht="15" customHeight="1">
      <c r="A206" s="84"/>
      <c r="B206" s="138"/>
      <c r="C206" s="138"/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</row>
    <row r="207" spans="1:24" ht="15" customHeight="1">
      <c r="A207" s="84"/>
      <c r="B207" s="138"/>
      <c r="C207" s="13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</row>
    <row r="208" spans="1:24" ht="15" customHeight="1">
      <c r="A208" s="84"/>
      <c r="B208" s="138"/>
      <c r="C208" s="138"/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</row>
    <row r="209" spans="1:24" ht="15" customHeight="1">
      <c r="A209" s="84"/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</row>
    <row r="210" spans="1:24" ht="15" customHeight="1">
      <c r="A210" s="84"/>
      <c r="B210" s="138"/>
      <c r="C210" s="138"/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</row>
    <row r="211" spans="1:24" ht="15" customHeight="1">
      <c r="A211" s="84"/>
      <c r="B211" s="138"/>
      <c r="C211" s="13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</row>
    <row r="212" spans="1:24" ht="15" customHeight="1">
      <c r="A212" s="84"/>
      <c r="B212" s="138"/>
      <c r="C212" s="138"/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</row>
    <row r="213" spans="1:24" ht="15" customHeight="1">
      <c r="A213" s="84"/>
      <c r="B213" s="138"/>
      <c r="C213" s="138"/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138"/>
      <c r="U213" s="138"/>
      <c r="V213" s="138"/>
      <c r="W213" s="138"/>
      <c r="X213" s="138"/>
    </row>
    <row r="214" spans="1:24" ht="15" customHeight="1">
      <c r="A214" s="84"/>
      <c r="B214" s="138"/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</row>
    <row r="215" spans="1:24" ht="15" customHeight="1">
      <c r="A215" s="84"/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</row>
    <row r="216" spans="1:24" ht="15" customHeight="1">
      <c r="A216" s="84"/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138"/>
      <c r="U216" s="138"/>
      <c r="V216" s="138"/>
      <c r="W216" s="138"/>
      <c r="X216" s="138"/>
    </row>
    <row r="217" spans="1:24" ht="15" customHeight="1">
      <c r="A217" s="84"/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</row>
    <row r="218" spans="1:24" ht="15" customHeight="1">
      <c r="A218" s="84"/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</row>
    <row r="219" spans="1:24" ht="15" customHeight="1">
      <c r="A219" s="84"/>
      <c r="B219" s="138"/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</row>
    <row r="220" spans="1:24" ht="15" customHeight="1">
      <c r="A220" s="84"/>
      <c r="B220" s="138"/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</row>
    <row r="221" spans="1:24" ht="15" customHeight="1">
      <c r="A221" s="84"/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</row>
    <row r="222" spans="1:24" ht="15" customHeight="1">
      <c r="A222" s="84"/>
      <c r="B222" s="138"/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</row>
    <row r="223" spans="1:24" ht="15" customHeight="1">
      <c r="A223" s="84"/>
      <c r="B223" s="138"/>
      <c r="C223" s="138"/>
      <c r="D223" s="138"/>
      <c r="E223" s="138"/>
      <c r="F223" s="138"/>
      <c r="G223" s="138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138"/>
      <c r="U223" s="138"/>
      <c r="V223" s="138"/>
      <c r="W223" s="138"/>
      <c r="X223" s="138"/>
    </row>
    <row r="224" spans="1:24" ht="15" customHeight="1">
      <c r="A224" s="84"/>
      <c r="B224" s="138"/>
      <c r="C224" s="138"/>
      <c r="D224" s="138"/>
      <c r="E224" s="138"/>
      <c r="F224" s="138"/>
      <c r="G224" s="138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138"/>
      <c r="U224" s="138"/>
      <c r="V224" s="138"/>
      <c r="W224" s="138"/>
      <c r="X224" s="138"/>
    </row>
    <row r="225" spans="1:24" ht="15" customHeight="1">
      <c r="A225" s="84"/>
      <c r="B225" s="138"/>
      <c r="C225" s="138"/>
      <c r="D225" s="138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138"/>
      <c r="U225" s="138"/>
      <c r="V225" s="138"/>
      <c r="W225" s="138"/>
      <c r="X225" s="138"/>
    </row>
    <row r="226" spans="1:24" ht="15" customHeight="1">
      <c r="A226" s="84"/>
      <c r="B226" s="138"/>
      <c r="C226" s="138"/>
      <c r="D226" s="138"/>
      <c r="E226" s="138"/>
      <c r="F226" s="138"/>
      <c r="G226" s="138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138"/>
      <c r="U226" s="138"/>
      <c r="V226" s="138"/>
      <c r="W226" s="138"/>
      <c r="X226" s="138"/>
    </row>
    <row r="227" spans="1:24" ht="15" customHeight="1">
      <c r="A227" s="84"/>
      <c r="B227" s="138"/>
      <c r="C227" s="138"/>
      <c r="D227" s="138"/>
      <c r="E227" s="138"/>
      <c r="F227" s="138"/>
      <c r="G227" s="138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138"/>
      <c r="U227" s="138"/>
      <c r="V227" s="138"/>
      <c r="W227" s="138"/>
      <c r="X227" s="138"/>
    </row>
    <row r="228" spans="1:24" ht="15" customHeight="1">
      <c r="A228" s="84"/>
      <c r="B228" s="138"/>
      <c r="C228" s="138"/>
      <c r="D228" s="138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</row>
    <row r="229" spans="1:24" ht="15" customHeight="1">
      <c r="A229" s="84"/>
      <c r="B229" s="138"/>
      <c r="C229" s="138"/>
      <c r="D229" s="138"/>
      <c r="E229" s="138"/>
      <c r="F229" s="138"/>
      <c r="G229" s="138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138"/>
      <c r="U229" s="138"/>
      <c r="V229" s="138"/>
      <c r="W229" s="138"/>
      <c r="X229" s="138"/>
    </row>
    <row r="230" spans="1:24" ht="15" customHeight="1">
      <c r="A230" s="84"/>
      <c r="B230" s="138"/>
      <c r="C230" s="138"/>
      <c r="D230" s="138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138"/>
      <c r="U230" s="138"/>
      <c r="V230" s="138"/>
      <c r="W230" s="138"/>
      <c r="X230" s="138"/>
    </row>
    <row r="231" spans="1:24" ht="15" customHeight="1">
      <c r="A231" s="84"/>
      <c r="B231" s="138"/>
      <c r="C231" s="138"/>
      <c r="D231" s="138"/>
      <c r="E231" s="138"/>
      <c r="F231" s="138"/>
      <c r="G231" s="138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138"/>
      <c r="U231" s="138"/>
      <c r="V231" s="138"/>
      <c r="W231" s="138"/>
      <c r="X231" s="138"/>
    </row>
    <row r="232" spans="1:24" ht="15" customHeight="1">
      <c r="A232" s="84"/>
      <c r="B232" s="138"/>
      <c r="C232" s="138"/>
      <c r="D232" s="138"/>
      <c r="E232" s="138"/>
      <c r="F232" s="138"/>
      <c r="G232" s="138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138"/>
      <c r="U232" s="138"/>
      <c r="V232" s="138"/>
      <c r="W232" s="138"/>
      <c r="X232" s="138"/>
    </row>
    <row r="233" spans="1:24" ht="15" customHeight="1">
      <c r="A233" s="84"/>
      <c r="B233" s="138"/>
      <c r="C233" s="138"/>
      <c r="D233" s="138"/>
      <c r="E233" s="138"/>
      <c r="F233" s="138"/>
      <c r="G233" s="138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138"/>
      <c r="U233" s="138"/>
      <c r="V233" s="138"/>
      <c r="W233" s="138"/>
      <c r="X233" s="138"/>
    </row>
    <row r="234" spans="1:24" ht="15" customHeight="1">
      <c r="A234" s="84"/>
      <c r="B234" s="138"/>
      <c r="C234" s="138"/>
      <c r="D234" s="138"/>
      <c r="E234" s="138"/>
      <c r="F234" s="138"/>
      <c r="G234" s="138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138"/>
      <c r="U234" s="138"/>
      <c r="V234" s="138"/>
      <c r="W234" s="138"/>
      <c r="X234" s="138"/>
    </row>
    <row r="235" spans="1:24" ht="15" customHeight="1">
      <c r="A235" s="84"/>
      <c r="B235" s="138"/>
      <c r="C235" s="138"/>
      <c r="D235" s="138"/>
      <c r="E235" s="138"/>
      <c r="F235" s="138"/>
      <c r="G235" s="138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138"/>
      <c r="U235" s="138"/>
      <c r="V235" s="138"/>
      <c r="W235" s="138"/>
      <c r="X235" s="138"/>
    </row>
    <row r="236" spans="1:24" ht="15" customHeight="1">
      <c r="A236" s="84"/>
      <c r="B236" s="138"/>
      <c r="C236" s="138"/>
      <c r="D236" s="138"/>
      <c r="E236" s="138"/>
      <c r="F236" s="138"/>
      <c r="G236" s="138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138"/>
      <c r="U236" s="138"/>
      <c r="V236" s="138"/>
      <c r="W236" s="138"/>
      <c r="X236" s="138"/>
    </row>
    <row r="237" spans="1:24" ht="15" customHeight="1">
      <c r="A237" s="84"/>
      <c r="B237" s="138"/>
      <c r="C237" s="138"/>
      <c r="D237" s="138"/>
      <c r="E237" s="138"/>
      <c r="F237" s="138"/>
      <c r="G237" s="138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138"/>
      <c r="U237" s="138"/>
      <c r="V237" s="138"/>
      <c r="W237" s="138"/>
      <c r="X237" s="138"/>
    </row>
    <row r="238" spans="1:24" ht="15" customHeight="1">
      <c r="A238" s="84"/>
      <c r="B238" s="138"/>
      <c r="C238" s="138"/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138"/>
      <c r="U238" s="138"/>
      <c r="V238" s="138"/>
      <c r="W238" s="138"/>
      <c r="X238" s="138"/>
    </row>
    <row r="239" spans="1:24" ht="15" customHeight="1">
      <c r="A239" s="84"/>
      <c r="B239" s="138"/>
      <c r="C239" s="138"/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138"/>
      <c r="U239" s="138"/>
      <c r="V239" s="138"/>
      <c r="W239" s="138"/>
      <c r="X239" s="138"/>
    </row>
    <row r="240" spans="1:24" ht="15" customHeight="1">
      <c r="A240" s="84"/>
      <c r="B240" s="138"/>
      <c r="C240" s="138"/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138"/>
      <c r="U240" s="138"/>
      <c r="V240" s="138"/>
      <c r="W240" s="138"/>
      <c r="X240" s="138"/>
    </row>
    <row r="241" spans="1:24" ht="15" customHeight="1">
      <c r="A241" s="84"/>
      <c r="B241" s="138"/>
      <c r="C241" s="138"/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</row>
    <row r="242" spans="1:24" ht="15" customHeight="1">
      <c r="A242" s="84"/>
      <c r="B242" s="138"/>
      <c r="C242" s="138"/>
      <c r="D242" s="138"/>
      <c r="E242" s="138"/>
      <c r="F242" s="138"/>
      <c r="G242" s="138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</row>
    <row r="243" spans="1:24" ht="15" customHeight="1">
      <c r="A243" s="84"/>
      <c r="B243" s="138"/>
      <c r="C243" s="138"/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138"/>
      <c r="U243" s="138"/>
      <c r="V243" s="138"/>
      <c r="W243" s="138"/>
      <c r="X243" s="138"/>
    </row>
    <row r="244" spans="1:24" ht="15" customHeight="1">
      <c r="A244" s="84"/>
      <c r="B244" s="138"/>
      <c r="C244" s="138"/>
      <c r="D244" s="138"/>
      <c r="E244" s="138"/>
      <c r="F244" s="138"/>
      <c r="G244" s="138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138"/>
      <c r="U244" s="138"/>
      <c r="V244" s="138"/>
      <c r="W244" s="138"/>
      <c r="X244" s="138"/>
    </row>
    <row r="245" spans="1:24" ht="15" customHeight="1">
      <c r="A245" s="84"/>
      <c r="B245" s="138"/>
      <c r="C245" s="138"/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8"/>
      <c r="T245" s="138"/>
      <c r="U245" s="138"/>
      <c r="V245" s="138"/>
      <c r="W245" s="138"/>
      <c r="X245" s="138"/>
    </row>
    <row r="246" spans="1:24" ht="15" customHeight="1">
      <c r="A246" s="84"/>
      <c r="B246" s="138"/>
      <c r="C246" s="138"/>
      <c r="D246" s="138"/>
      <c r="E246" s="138"/>
      <c r="F246" s="138"/>
      <c r="G246" s="138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8"/>
      <c r="T246" s="138"/>
      <c r="U246" s="138"/>
      <c r="V246" s="138"/>
      <c r="W246" s="138"/>
      <c r="X246" s="138"/>
    </row>
    <row r="247" spans="1:24" ht="15" customHeight="1">
      <c r="A247" s="84"/>
      <c r="B247" s="138"/>
      <c r="C247" s="138"/>
      <c r="D247" s="138"/>
      <c r="E247" s="138"/>
      <c r="F247" s="138"/>
      <c r="G247" s="138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8"/>
      <c r="T247" s="138"/>
      <c r="U247" s="138"/>
      <c r="V247" s="138"/>
      <c r="W247" s="138"/>
      <c r="X247" s="138"/>
    </row>
    <row r="248" spans="1:24" ht="15" customHeight="1">
      <c r="A248" s="84"/>
      <c r="B248" s="138"/>
      <c r="C248" s="138"/>
      <c r="D248" s="138"/>
      <c r="E248" s="138"/>
      <c r="F248" s="138"/>
      <c r="G248" s="138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8"/>
      <c r="T248" s="138"/>
      <c r="U248" s="138"/>
      <c r="V248" s="138"/>
      <c r="W248" s="138"/>
      <c r="X248" s="138"/>
    </row>
    <row r="249" spans="1:24" ht="15" customHeight="1">
      <c r="A249" s="84"/>
      <c r="B249" s="138"/>
      <c r="C249" s="138"/>
      <c r="D249" s="138"/>
      <c r="E249" s="138"/>
      <c r="F249" s="138"/>
      <c r="G249" s="138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8"/>
      <c r="T249" s="138"/>
      <c r="U249" s="138"/>
      <c r="V249" s="138"/>
      <c r="W249" s="138"/>
      <c r="X249" s="138"/>
    </row>
    <row r="250" spans="1:24" ht="15" customHeight="1">
      <c r="A250" s="84"/>
      <c r="B250" s="138"/>
      <c r="C250" s="138"/>
      <c r="D250" s="138"/>
      <c r="E250" s="138"/>
      <c r="F250" s="138"/>
      <c r="G250" s="138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8"/>
      <c r="T250" s="138"/>
      <c r="U250" s="138"/>
      <c r="V250" s="138"/>
      <c r="W250" s="138"/>
      <c r="X250" s="138"/>
    </row>
    <row r="251" spans="1:24" ht="15" customHeight="1">
      <c r="A251" s="84"/>
      <c r="B251" s="138"/>
      <c r="C251" s="138"/>
      <c r="D251" s="138"/>
      <c r="E251" s="138"/>
      <c r="F251" s="138"/>
      <c r="G251" s="138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8"/>
      <c r="T251" s="138"/>
      <c r="U251" s="138"/>
      <c r="V251" s="138"/>
      <c r="W251" s="138"/>
      <c r="X251" s="138"/>
    </row>
    <row r="252" spans="1:24" ht="15" customHeight="1">
      <c r="A252" s="84"/>
      <c r="B252" s="138"/>
      <c r="C252" s="138"/>
      <c r="D252" s="138"/>
      <c r="E252" s="138"/>
      <c r="F252" s="138"/>
      <c r="G252" s="138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8"/>
      <c r="T252" s="138"/>
      <c r="U252" s="138"/>
      <c r="V252" s="138"/>
      <c r="W252" s="138"/>
      <c r="X252" s="138"/>
    </row>
    <row r="253" spans="1:24" ht="15" customHeight="1">
      <c r="A253" s="84"/>
      <c r="B253" s="138"/>
      <c r="C253" s="138"/>
      <c r="D253" s="138"/>
      <c r="E253" s="138"/>
      <c r="F253" s="138"/>
      <c r="G253" s="138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8"/>
      <c r="T253" s="138"/>
      <c r="U253" s="138"/>
      <c r="V253" s="138"/>
      <c r="W253" s="138"/>
      <c r="X253" s="138"/>
    </row>
    <row r="254" spans="1:24" ht="15" customHeight="1">
      <c r="A254" s="84"/>
      <c r="B254" s="138"/>
      <c r="C254" s="138"/>
      <c r="D254" s="138"/>
      <c r="E254" s="138"/>
      <c r="F254" s="138"/>
      <c r="G254" s="138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8"/>
      <c r="T254" s="138"/>
      <c r="U254" s="138"/>
      <c r="V254" s="138"/>
      <c r="W254" s="138"/>
      <c r="X254" s="138"/>
    </row>
    <row r="255" spans="1:24" ht="15" customHeight="1">
      <c r="A255" s="84"/>
      <c r="B255" s="138"/>
      <c r="C255" s="138"/>
      <c r="D255" s="138"/>
      <c r="E255" s="138"/>
      <c r="F255" s="138"/>
      <c r="G255" s="138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8"/>
      <c r="T255" s="138"/>
      <c r="U255" s="138"/>
      <c r="V255" s="138"/>
      <c r="W255" s="138"/>
      <c r="X255" s="138"/>
    </row>
    <row r="256" spans="1:24" ht="15" customHeight="1">
      <c r="A256" s="84"/>
      <c r="B256" s="138"/>
      <c r="C256" s="138"/>
      <c r="D256" s="138"/>
      <c r="E256" s="138"/>
      <c r="F256" s="138"/>
      <c r="G256" s="138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8"/>
      <c r="T256" s="138"/>
      <c r="U256" s="138"/>
      <c r="V256" s="138"/>
      <c r="W256" s="138"/>
      <c r="X256" s="138"/>
    </row>
    <row r="257" spans="1:24" ht="15" customHeight="1">
      <c r="A257" s="84"/>
      <c r="B257" s="138"/>
      <c r="C257" s="138"/>
      <c r="D257" s="138"/>
      <c r="E257" s="138"/>
      <c r="F257" s="138"/>
      <c r="G257" s="138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</row>
    <row r="258" spans="1:24" ht="15" customHeight="1">
      <c r="A258" s="84"/>
      <c r="B258" s="138"/>
      <c r="C258" s="138"/>
      <c r="D258" s="138"/>
      <c r="E258" s="138"/>
      <c r="F258" s="138"/>
      <c r="G258" s="138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138"/>
      <c r="U258" s="138"/>
      <c r="V258" s="138"/>
      <c r="W258" s="138"/>
      <c r="X258" s="138"/>
    </row>
    <row r="259" spans="1:24" ht="15" customHeight="1">
      <c r="A259" s="84"/>
      <c r="B259" s="138"/>
      <c r="C259" s="138"/>
      <c r="D259" s="138"/>
      <c r="E259" s="138"/>
      <c r="F259" s="138"/>
      <c r="G259" s="138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138"/>
      <c r="U259" s="138"/>
      <c r="V259" s="138"/>
      <c r="W259" s="138"/>
      <c r="X259" s="138"/>
    </row>
    <row r="260" spans="1:24" ht="15" customHeight="1">
      <c r="A260" s="84"/>
      <c r="B260" s="138"/>
      <c r="C260" s="138"/>
      <c r="D260" s="138"/>
      <c r="E260" s="138"/>
      <c r="F260" s="138"/>
      <c r="G260" s="138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138"/>
      <c r="U260" s="138"/>
      <c r="V260" s="138"/>
      <c r="W260" s="138"/>
      <c r="X260" s="138"/>
    </row>
    <row r="261" spans="1:24" ht="15" customHeight="1">
      <c r="A261" s="84"/>
      <c r="B261" s="138"/>
      <c r="C261" s="138"/>
      <c r="D261" s="138"/>
      <c r="E261" s="138"/>
      <c r="F261" s="138"/>
      <c r="G261" s="138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138"/>
      <c r="U261" s="138"/>
      <c r="V261" s="138"/>
      <c r="W261" s="138"/>
      <c r="X261" s="138"/>
    </row>
    <row r="262" spans="1:24" ht="15" customHeight="1">
      <c r="A262" s="84"/>
      <c r="B262" s="138"/>
      <c r="C262" s="138"/>
      <c r="D262" s="138"/>
      <c r="E262" s="138"/>
      <c r="F262" s="138"/>
      <c r="G262" s="138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138"/>
      <c r="U262" s="138"/>
      <c r="V262" s="138"/>
      <c r="W262" s="138"/>
      <c r="X262" s="138"/>
    </row>
    <row r="263" spans="1:24" ht="15" customHeight="1">
      <c r="A263" s="84"/>
      <c r="B263" s="138"/>
      <c r="C263" s="138"/>
      <c r="D263" s="138"/>
      <c r="E263" s="138"/>
      <c r="F263" s="138"/>
      <c r="G263" s="138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138"/>
      <c r="U263" s="138"/>
      <c r="V263" s="138"/>
      <c r="W263" s="138"/>
      <c r="X263" s="138"/>
    </row>
    <row r="264" spans="1:24" ht="15" customHeight="1">
      <c r="A264" s="84"/>
      <c r="B264" s="138"/>
      <c r="C264" s="138"/>
      <c r="D264" s="138"/>
      <c r="E264" s="138"/>
      <c r="F264" s="138"/>
      <c r="G264" s="138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138"/>
      <c r="U264" s="138"/>
      <c r="V264" s="138"/>
      <c r="W264" s="138"/>
      <c r="X264" s="138"/>
    </row>
    <row r="265" spans="1:24" ht="15" customHeight="1">
      <c r="A265" s="84"/>
      <c r="B265" s="138"/>
      <c r="C265" s="138"/>
      <c r="D265" s="138"/>
      <c r="E265" s="138"/>
      <c r="F265" s="138"/>
      <c r="G265" s="138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138"/>
      <c r="U265" s="138"/>
      <c r="V265" s="138"/>
      <c r="W265" s="138"/>
      <c r="X265" s="138"/>
    </row>
    <row r="266" spans="1:24" ht="15" customHeight="1">
      <c r="A266" s="84"/>
      <c r="B266" s="138"/>
      <c r="C266" s="138"/>
      <c r="D266" s="138"/>
      <c r="E266" s="138"/>
      <c r="F266" s="138"/>
      <c r="G266" s="138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138"/>
      <c r="U266" s="138"/>
      <c r="V266" s="138"/>
      <c r="W266" s="138"/>
      <c r="X266" s="138"/>
    </row>
    <row r="267" spans="1:24" ht="15" customHeight="1">
      <c r="A267" s="84"/>
      <c r="B267" s="138"/>
      <c r="C267" s="138"/>
      <c r="D267" s="138"/>
      <c r="E267" s="138"/>
      <c r="F267" s="138"/>
      <c r="G267" s="138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138"/>
      <c r="U267" s="138"/>
      <c r="V267" s="138"/>
      <c r="W267" s="138"/>
      <c r="X267" s="138"/>
    </row>
    <row r="268" spans="1:24" ht="15" customHeight="1">
      <c r="A268" s="84"/>
      <c r="B268" s="138"/>
      <c r="C268" s="138"/>
      <c r="D268" s="138"/>
      <c r="E268" s="138"/>
      <c r="F268" s="138"/>
      <c r="G268" s="138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138"/>
      <c r="U268" s="138"/>
      <c r="V268" s="138"/>
      <c r="W268" s="138"/>
      <c r="X268" s="138"/>
    </row>
    <row r="269" spans="1:24" ht="15" customHeight="1">
      <c r="A269" s="84"/>
      <c r="B269" s="138"/>
      <c r="C269" s="138"/>
      <c r="D269" s="138"/>
      <c r="E269" s="138"/>
      <c r="F269" s="138"/>
      <c r="G269" s="138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138"/>
      <c r="U269" s="138"/>
      <c r="V269" s="138"/>
      <c r="W269" s="138"/>
      <c r="X269" s="138"/>
    </row>
    <row r="270" spans="1:24" ht="15" customHeight="1">
      <c r="A270" s="84"/>
      <c r="B270" s="138"/>
      <c r="C270" s="138"/>
      <c r="D270" s="138"/>
      <c r="E270" s="138"/>
      <c r="F270" s="138"/>
      <c r="G270" s="138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</row>
    <row r="271" spans="1:24" ht="15" customHeight="1">
      <c r="A271" s="84"/>
      <c r="B271" s="138"/>
      <c r="C271" s="138"/>
      <c r="D271" s="138"/>
      <c r="E271" s="138"/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</row>
    <row r="272" spans="1:24" ht="15" customHeight="1">
      <c r="A272" s="84"/>
      <c r="B272" s="138"/>
      <c r="C272" s="138"/>
      <c r="D272" s="138"/>
      <c r="E272" s="138"/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</row>
    <row r="273" spans="1:24" ht="15" customHeight="1">
      <c r="A273" s="84"/>
      <c r="B273" s="138"/>
      <c r="C273" s="138"/>
      <c r="D273" s="138"/>
      <c r="E273" s="138"/>
      <c r="F273" s="138"/>
      <c r="G273" s="138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138"/>
      <c r="U273" s="138"/>
      <c r="V273" s="138"/>
      <c r="W273" s="138"/>
      <c r="X273" s="138"/>
    </row>
    <row r="274" spans="1:24" ht="15" customHeight="1">
      <c r="A274" s="84"/>
      <c r="B274" s="138"/>
      <c r="C274" s="138"/>
      <c r="D274" s="138"/>
      <c r="E274" s="138"/>
      <c r="F274" s="138"/>
      <c r="G274" s="138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  <c r="T274" s="138"/>
      <c r="U274" s="138"/>
      <c r="V274" s="138"/>
      <c r="W274" s="138"/>
      <c r="X274" s="138"/>
    </row>
    <row r="275" spans="1:24" ht="15" customHeight="1">
      <c r="A275" s="84"/>
      <c r="B275" s="138"/>
      <c r="C275" s="138"/>
      <c r="D275" s="138"/>
      <c r="E275" s="138"/>
      <c r="F275" s="138"/>
      <c r="G275" s="138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  <c r="T275" s="138"/>
      <c r="U275" s="138"/>
      <c r="V275" s="138"/>
      <c r="W275" s="138"/>
      <c r="X275" s="138"/>
    </row>
    <row r="276" spans="1:24" ht="15" customHeight="1">
      <c r="A276" s="84"/>
      <c r="B276" s="138"/>
      <c r="C276" s="138"/>
      <c r="D276" s="138"/>
      <c r="E276" s="138"/>
      <c r="F276" s="138"/>
      <c r="G276" s="138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  <c r="T276" s="138"/>
      <c r="U276" s="138"/>
      <c r="V276" s="138"/>
      <c r="W276" s="138"/>
      <c r="X276" s="138"/>
    </row>
    <row r="277" spans="1:24" ht="15" customHeight="1">
      <c r="A277" s="84"/>
      <c r="B277" s="138"/>
      <c r="C277" s="138"/>
      <c r="D277" s="138"/>
      <c r="E277" s="138"/>
      <c r="F277" s="138"/>
      <c r="G277" s="138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138"/>
      <c r="U277" s="138"/>
      <c r="V277" s="138"/>
      <c r="W277" s="138"/>
      <c r="X277" s="138"/>
    </row>
    <row r="278" spans="1:24" ht="15" customHeight="1">
      <c r="A278" s="84"/>
      <c r="B278" s="138"/>
      <c r="C278" s="138"/>
      <c r="D278" s="138"/>
      <c r="E278" s="138"/>
      <c r="F278" s="138"/>
      <c r="G278" s="138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  <c r="T278" s="138"/>
      <c r="U278" s="138"/>
      <c r="V278" s="138"/>
      <c r="W278" s="138"/>
      <c r="X278" s="138"/>
    </row>
    <row r="279" spans="1:24" ht="15" customHeight="1">
      <c r="A279" s="84"/>
      <c r="B279" s="138"/>
      <c r="C279" s="138"/>
      <c r="D279" s="138"/>
      <c r="E279" s="138"/>
      <c r="F279" s="138"/>
      <c r="G279" s="138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  <c r="T279" s="138"/>
      <c r="U279" s="138"/>
      <c r="V279" s="138"/>
      <c r="W279" s="138"/>
      <c r="X279" s="138"/>
    </row>
    <row r="280" spans="1:24" ht="15" customHeight="1">
      <c r="A280" s="84"/>
      <c r="B280" s="138"/>
      <c r="C280" s="138"/>
      <c r="D280" s="138"/>
      <c r="E280" s="138"/>
      <c r="F280" s="138"/>
      <c r="G280" s="138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138"/>
      <c r="U280" s="138"/>
      <c r="V280" s="138"/>
      <c r="W280" s="138"/>
      <c r="X280" s="138"/>
    </row>
    <row r="281" spans="1:24" ht="15" customHeight="1">
      <c r="A281" s="84"/>
      <c r="B281" s="138"/>
      <c r="C281" s="138"/>
      <c r="D281" s="138"/>
      <c r="E281" s="138"/>
      <c r="F281" s="138"/>
      <c r="G281" s="138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  <c r="T281" s="138"/>
      <c r="U281" s="138"/>
      <c r="V281" s="138"/>
      <c r="W281" s="138"/>
      <c r="X281" s="138"/>
    </row>
    <row r="282" spans="1:24" ht="15" customHeight="1">
      <c r="A282" s="84"/>
      <c r="B282" s="138"/>
      <c r="C282" s="138"/>
      <c r="D282" s="138"/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138"/>
      <c r="U282" s="138"/>
      <c r="V282" s="138"/>
      <c r="W282" s="138"/>
      <c r="X282" s="138"/>
    </row>
    <row r="283" spans="1:24" ht="15" customHeight="1">
      <c r="A283" s="84"/>
      <c r="B283" s="138"/>
      <c r="C283" s="138"/>
      <c r="D283" s="138"/>
      <c r="E283" s="138"/>
      <c r="F283" s="138"/>
      <c r="G283" s="138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138"/>
      <c r="U283" s="138"/>
      <c r="V283" s="138"/>
      <c r="W283" s="138"/>
      <c r="X283" s="138"/>
    </row>
    <row r="284" spans="1:24" ht="15" customHeight="1">
      <c r="A284" s="84"/>
      <c r="B284" s="138"/>
      <c r="C284" s="138"/>
      <c r="D284" s="138"/>
      <c r="E284" s="138"/>
      <c r="F284" s="138"/>
      <c r="G284" s="138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138"/>
      <c r="U284" s="138"/>
      <c r="V284" s="138"/>
      <c r="W284" s="138"/>
      <c r="X284" s="138"/>
    </row>
    <row r="285" spans="1:24" ht="15" customHeight="1">
      <c r="A285" s="84"/>
      <c r="B285" s="138"/>
      <c r="C285" s="138"/>
      <c r="D285" s="138"/>
      <c r="E285" s="138"/>
      <c r="F285" s="138"/>
      <c r="G285" s="138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138"/>
      <c r="U285" s="138"/>
      <c r="V285" s="138"/>
      <c r="W285" s="138"/>
      <c r="X285" s="138"/>
    </row>
    <row r="286" spans="1:24" ht="15" customHeight="1">
      <c r="A286" s="84"/>
      <c r="B286" s="138"/>
      <c r="C286" s="138"/>
      <c r="D286" s="138"/>
      <c r="E286" s="138"/>
      <c r="F286" s="138"/>
      <c r="G286" s="138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138"/>
      <c r="U286" s="138"/>
      <c r="V286" s="138"/>
      <c r="W286" s="138"/>
      <c r="X286" s="138"/>
    </row>
    <row r="287" spans="1:24" ht="15" customHeight="1">
      <c r="A287" s="84"/>
      <c r="B287" s="138"/>
      <c r="C287" s="138"/>
      <c r="D287" s="138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  <c r="T287" s="138"/>
      <c r="U287" s="138"/>
      <c r="V287" s="138"/>
      <c r="W287" s="138"/>
      <c r="X287" s="138"/>
    </row>
    <row r="288" spans="1:24" ht="15" customHeight="1">
      <c r="A288" s="84"/>
      <c r="B288" s="138"/>
      <c r="C288" s="138"/>
      <c r="D288" s="138"/>
      <c r="E288" s="138"/>
      <c r="F288" s="138"/>
      <c r="G288" s="138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  <c r="T288" s="138"/>
      <c r="U288" s="138"/>
      <c r="V288" s="138"/>
      <c r="W288" s="138"/>
      <c r="X288" s="138"/>
    </row>
    <row r="289" spans="1:24" ht="15" customHeight="1">
      <c r="A289" s="84"/>
      <c r="B289" s="138"/>
      <c r="C289" s="138"/>
      <c r="D289" s="138"/>
      <c r="E289" s="138"/>
      <c r="F289" s="138"/>
      <c r="G289" s="138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138"/>
      <c r="U289" s="138"/>
      <c r="V289" s="138"/>
      <c r="W289" s="138"/>
      <c r="X289" s="138"/>
    </row>
    <row r="290" spans="1:24" ht="15" customHeight="1">
      <c r="A290" s="84"/>
      <c r="B290" s="138"/>
      <c r="C290" s="138"/>
      <c r="D290" s="138"/>
      <c r="E290" s="138"/>
      <c r="F290" s="138"/>
      <c r="G290" s="138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  <c r="T290" s="138"/>
      <c r="U290" s="138"/>
      <c r="V290" s="138"/>
      <c r="W290" s="138"/>
      <c r="X290" s="138"/>
    </row>
    <row r="291" spans="1:24" ht="15" customHeight="1">
      <c r="A291" s="84"/>
      <c r="B291" s="138"/>
      <c r="C291" s="138"/>
      <c r="D291" s="138"/>
      <c r="E291" s="138"/>
      <c r="F291" s="138"/>
      <c r="G291" s="138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138"/>
      <c r="U291" s="138"/>
      <c r="V291" s="138"/>
      <c r="W291" s="138"/>
      <c r="X291" s="138"/>
    </row>
    <row r="292" spans="1:24" ht="15" customHeight="1">
      <c r="A292" s="84"/>
      <c r="B292" s="138"/>
      <c r="C292" s="138"/>
      <c r="D292" s="138"/>
      <c r="E292" s="138"/>
      <c r="F292" s="138"/>
      <c r="G292" s="138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  <c r="T292" s="138"/>
      <c r="U292" s="138"/>
      <c r="V292" s="138"/>
      <c r="W292" s="138"/>
      <c r="X292" s="138"/>
    </row>
    <row r="293" spans="1:24" ht="15" customHeight="1">
      <c r="A293" s="84"/>
      <c r="B293" s="138"/>
      <c r="C293" s="138"/>
      <c r="D293" s="138"/>
      <c r="E293" s="138"/>
      <c r="F293" s="138"/>
      <c r="G293" s="138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138"/>
      <c r="U293" s="138"/>
      <c r="V293" s="138"/>
      <c r="W293" s="138"/>
      <c r="X293" s="138"/>
    </row>
    <row r="294" spans="1:24" ht="15" customHeight="1">
      <c r="A294" s="84"/>
      <c r="B294" s="138"/>
      <c r="C294" s="138"/>
      <c r="D294" s="138"/>
      <c r="E294" s="138"/>
      <c r="F294" s="138"/>
      <c r="G294" s="138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8"/>
      <c r="T294" s="138"/>
      <c r="U294" s="138"/>
      <c r="V294" s="138"/>
      <c r="W294" s="138"/>
      <c r="X294" s="138"/>
    </row>
    <row r="295" spans="1:24" ht="15" customHeight="1">
      <c r="A295" s="84"/>
      <c r="B295" s="138"/>
      <c r="C295" s="138"/>
      <c r="D295" s="138"/>
      <c r="E295" s="138"/>
      <c r="F295" s="138"/>
      <c r="G295" s="138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8"/>
      <c r="T295" s="138"/>
      <c r="U295" s="138"/>
      <c r="V295" s="138"/>
      <c r="W295" s="138"/>
      <c r="X295" s="138"/>
    </row>
    <row r="296" spans="1:24" ht="15" customHeight="1">
      <c r="A296" s="84"/>
      <c r="B296" s="138"/>
      <c r="C296" s="138"/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</row>
    <row r="297" spans="1:24" ht="15" customHeight="1">
      <c r="A297" s="84"/>
      <c r="B297" s="138"/>
      <c r="C297" s="138"/>
      <c r="D297" s="138"/>
      <c r="E297" s="138"/>
      <c r="F297" s="138"/>
      <c r="G297" s="138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138"/>
      <c r="U297" s="138"/>
      <c r="V297" s="138"/>
      <c r="W297" s="138"/>
      <c r="X297" s="138"/>
    </row>
    <row r="298" spans="1:24" ht="15" customHeight="1">
      <c r="A298" s="84"/>
      <c r="B298" s="138"/>
      <c r="C298" s="138"/>
      <c r="D298" s="138"/>
      <c r="E298" s="138"/>
      <c r="F298" s="138"/>
      <c r="G298" s="138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138"/>
      <c r="U298" s="138"/>
      <c r="V298" s="138"/>
      <c r="W298" s="138"/>
      <c r="X298" s="138"/>
    </row>
    <row r="299" spans="1:24" ht="15" customHeight="1">
      <c r="A299" s="84"/>
      <c r="B299" s="138"/>
      <c r="C299" s="138"/>
      <c r="D299" s="138"/>
      <c r="E299" s="138"/>
      <c r="F299" s="138"/>
      <c r="G299" s="138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138"/>
      <c r="U299" s="138"/>
      <c r="V299" s="138"/>
      <c r="W299" s="138"/>
      <c r="X299" s="138"/>
    </row>
    <row r="300" spans="1:24" ht="15" customHeight="1">
      <c r="A300" s="84"/>
      <c r="B300" s="138"/>
      <c r="C300" s="138"/>
      <c r="D300" s="138"/>
      <c r="E300" s="138"/>
      <c r="F300" s="138"/>
      <c r="G300" s="138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138"/>
      <c r="U300" s="138"/>
      <c r="V300" s="138"/>
      <c r="W300" s="138"/>
      <c r="X300" s="138"/>
    </row>
    <row r="301" spans="1:24" ht="15" customHeight="1">
      <c r="A301" s="84"/>
      <c r="B301" s="138"/>
      <c r="C301" s="138"/>
      <c r="D301" s="138"/>
      <c r="E301" s="138"/>
      <c r="F301" s="138"/>
      <c r="G301" s="138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8"/>
      <c r="T301" s="138"/>
      <c r="U301" s="138"/>
      <c r="V301" s="138"/>
      <c r="W301" s="138"/>
      <c r="X301" s="138"/>
    </row>
    <row r="302" spans="1:24" ht="15" customHeight="1">
      <c r="A302" s="84"/>
      <c r="B302" s="138"/>
      <c r="C302" s="138"/>
      <c r="D302" s="138"/>
      <c r="E302" s="138"/>
      <c r="F302" s="138"/>
      <c r="G302" s="138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138"/>
      <c r="U302" s="138"/>
      <c r="V302" s="138"/>
      <c r="W302" s="138"/>
      <c r="X302" s="138"/>
    </row>
    <row r="303" spans="1:24" ht="15" customHeight="1">
      <c r="A303" s="84"/>
      <c r="B303" s="138"/>
      <c r="C303" s="138"/>
      <c r="D303" s="138"/>
      <c r="E303" s="138"/>
      <c r="F303" s="138"/>
      <c r="G303" s="138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138"/>
      <c r="U303" s="138"/>
      <c r="V303" s="138"/>
      <c r="W303" s="138"/>
      <c r="X303" s="138"/>
    </row>
    <row r="304" spans="1:24" ht="15" customHeight="1">
      <c r="A304" s="84"/>
      <c r="B304" s="138"/>
      <c r="C304" s="138"/>
      <c r="D304" s="138"/>
      <c r="E304" s="138"/>
      <c r="F304" s="138"/>
      <c r="G304" s="138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  <c r="T304" s="138"/>
      <c r="U304" s="138"/>
      <c r="V304" s="138"/>
      <c r="W304" s="138"/>
      <c r="X304" s="138"/>
    </row>
    <row r="305" spans="1:24" ht="15" customHeight="1">
      <c r="A305" s="84"/>
      <c r="B305" s="138"/>
      <c r="C305" s="138"/>
      <c r="D305" s="138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138"/>
      <c r="U305" s="138"/>
      <c r="V305" s="138"/>
      <c r="W305" s="138"/>
      <c r="X305" s="138"/>
    </row>
    <row r="306" spans="1:24" ht="15" customHeight="1">
      <c r="A306" s="84"/>
      <c r="B306" s="138"/>
      <c r="C306" s="13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</row>
    <row r="307" spans="1:24" ht="15" customHeight="1">
      <c r="A307" s="84"/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</row>
    <row r="308" spans="1:24" ht="15" customHeight="1">
      <c r="A308" s="84"/>
      <c r="B308" s="138"/>
      <c r="C308" s="138"/>
      <c r="D308" s="138"/>
      <c r="E308" s="138"/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</row>
    <row r="309" spans="1:24" ht="15" customHeight="1">
      <c r="A309" s="84"/>
      <c r="B309" s="138"/>
      <c r="C309" s="138"/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</row>
    <row r="310" spans="1:24" ht="15" customHeight="1">
      <c r="A310" s="84"/>
      <c r="B310" s="138"/>
      <c r="C310" s="138"/>
      <c r="D310" s="138"/>
      <c r="E310" s="138"/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</row>
    <row r="311" spans="1:24" ht="15" customHeight="1">
      <c r="A311" s="84"/>
      <c r="B311" s="138"/>
      <c r="C311" s="138"/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</row>
    <row r="312" spans="1:24" ht="15" customHeight="1">
      <c r="A312" s="84"/>
      <c r="B312" s="138"/>
      <c r="C312" s="138"/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</row>
    <row r="313" spans="1:24" ht="15" customHeight="1">
      <c r="A313" s="84"/>
      <c r="B313" s="138"/>
      <c r="C313" s="138"/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</row>
    <row r="314" spans="1:24" ht="15" customHeight="1">
      <c r="A314" s="84"/>
      <c r="B314" s="138"/>
      <c r="C314" s="138"/>
      <c r="D314" s="13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</row>
    <row r="315" spans="1:24" ht="15" customHeight="1">
      <c r="A315" s="84"/>
      <c r="B315" s="138"/>
      <c r="C315" s="138"/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</row>
    <row r="316" spans="1:24" ht="15" customHeight="1">
      <c r="A316" s="84"/>
      <c r="B316" s="138"/>
      <c r="C316" s="138"/>
      <c r="D316" s="138"/>
      <c r="E316" s="138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</row>
    <row r="317" spans="1:24" ht="15" customHeight="1">
      <c r="A317" s="84"/>
      <c r="B317" s="138"/>
      <c r="C317" s="138"/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</row>
    <row r="318" spans="1:24" ht="15" customHeight="1">
      <c r="A318" s="84"/>
      <c r="B318" s="138"/>
      <c r="C318" s="138"/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</row>
    <row r="319" spans="1:24" ht="15" customHeight="1">
      <c r="A319" s="84"/>
      <c r="B319" s="138"/>
      <c r="C319" s="138"/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</row>
    <row r="320" spans="1:24" ht="15" customHeight="1">
      <c r="A320" s="84"/>
      <c r="B320" s="138"/>
      <c r="C320" s="138"/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</row>
    <row r="321" spans="1:24" ht="15" customHeight="1">
      <c r="A321" s="84"/>
      <c r="B321" s="138"/>
      <c r="C321" s="13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</row>
    <row r="322" spans="1:24" ht="15" customHeight="1">
      <c r="A322" s="84"/>
      <c r="B322" s="138"/>
      <c r="C322" s="138"/>
      <c r="D322" s="138"/>
      <c r="E322" s="138"/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</row>
    <row r="323" spans="1:24" ht="15" customHeight="1">
      <c r="A323" s="84"/>
      <c r="B323" s="138"/>
      <c r="C323" s="138"/>
      <c r="D323" s="138"/>
      <c r="E323" s="138"/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</row>
    <row r="324" spans="1:24" ht="15" customHeight="1">
      <c r="A324" s="84"/>
      <c r="B324" s="138"/>
      <c r="C324" s="138"/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</row>
    <row r="325" spans="1:24" ht="15" customHeight="1">
      <c r="A325" s="84"/>
      <c r="B325" s="138"/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</row>
    <row r="326" spans="1:24" ht="15" customHeight="1">
      <c r="A326" s="84"/>
      <c r="B326" s="138"/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</row>
    <row r="327" spans="1:24" ht="15" customHeight="1">
      <c r="A327" s="84"/>
      <c r="B327" s="138"/>
      <c r="C327" s="13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</row>
    <row r="328" spans="1:24" ht="15" customHeight="1">
      <c r="A328" s="84"/>
      <c r="B328" s="138"/>
      <c r="C328" s="13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</row>
    <row r="329" spans="1:24" ht="15" customHeight="1">
      <c r="A329" s="84"/>
      <c r="B329" s="138"/>
      <c r="C329" s="138"/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</row>
    <row r="330" spans="1:24" ht="15" customHeight="1">
      <c r="A330" s="84"/>
      <c r="B330" s="138"/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</row>
    <row r="331" spans="1:24" ht="15" customHeight="1">
      <c r="A331" s="84"/>
      <c r="B331" s="138"/>
      <c r="C331" s="138"/>
      <c r="D331" s="138"/>
      <c r="E331" s="138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</row>
    <row r="332" spans="1:24" ht="15" customHeight="1">
      <c r="A332" s="84"/>
      <c r="B332" s="138"/>
      <c r="C332" s="138"/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</row>
    <row r="333" spans="1:24" ht="15" customHeight="1">
      <c r="A333" s="84"/>
      <c r="B333" s="138"/>
      <c r="C333" s="13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</row>
    <row r="334" spans="1:24" ht="15" customHeight="1">
      <c r="A334" s="84"/>
      <c r="B334" s="13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</row>
    <row r="335" spans="1:24" ht="15" customHeight="1">
      <c r="A335" s="84"/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</row>
    <row r="336" spans="1:24" ht="15" customHeight="1">
      <c r="A336" s="84"/>
      <c r="B336" s="138"/>
      <c r="C336" s="138"/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</row>
    <row r="337" spans="1:24" ht="15" customHeight="1">
      <c r="A337" s="84"/>
      <c r="B337" s="138"/>
      <c r="C337" s="138"/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</row>
    <row r="338" spans="1:24" ht="15" customHeight="1">
      <c r="A338" s="84"/>
      <c r="B338" s="138"/>
      <c r="C338" s="138"/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</row>
    <row r="339" spans="1:24" ht="15" customHeight="1">
      <c r="A339" s="84"/>
      <c r="B339" s="138"/>
      <c r="C339" s="138"/>
      <c r="D339" s="138"/>
      <c r="E339" s="138"/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</row>
    <row r="340" spans="1:24" ht="15" customHeight="1">
      <c r="A340" s="84"/>
      <c r="B340" s="138"/>
      <c r="C340" s="138"/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</row>
    <row r="341" spans="1:24" ht="15" customHeight="1">
      <c r="A341" s="84"/>
      <c r="B341" s="138"/>
      <c r="C341" s="138"/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</row>
    <row r="342" spans="1:24" ht="15" customHeight="1">
      <c r="A342" s="84"/>
      <c r="B342" s="138"/>
      <c r="C342" s="138"/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</row>
    <row r="343" spans="1:24" ht="15" customHeight="1">
      <c r="A343" s="84"/>
      <c r="B343" s="138"/>
      <c r="C343" s="138"/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</row>
    <row r="344" spans="1:24" ht="15" customHeight="1">
      <c r="A344" s="84"/>
      <c r="B344" s="138"/>
      <c r="C344" s="138"/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</row>
    <row r="345" spans="1:24" ht="15" customHeight="1">
      <c r="A345" s="84"/>
      <c r="B345" s="138"/>
      <c r="C345" s="138"/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</row>
    <row r="346" spans="1:24" ht="15" customHeight="1">
      <c r="A346" s="84"/>
      <c r="B346" s="138"/>
      <c r="C346" s="138"/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</row>
    <row r="347" spans="1:24" ht="15" customHeight="1">
      <c r="A347" s="84"/>
      <c r="B347" s="138"/>
      <c r="C347" s="138"/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</row>
    <row r="348" spans="1:24" ht="15" customHeight="1">
      <c r="A348" s="84"/>
      <c r="B348" s="138"/>
      <c r="C348" s="138"/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</row>
    <row r="349" spans="1:24" ht="15" customHeight="1">
      <c r="A349" s="84"/>
      <c r="B349" s="138"/>
      <c r="C349" s="138"/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</row>
    <row r="350" spans="1:24" ht="15" customHeight="1">
      <c r="A350" s="84"/>
      <c r="B350" s="138"/>
      <c r="C350" s="138"/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</row>
    <row r="351" spans="1:24" ht="15" customHeight="1">
      <c r="A351" s="84"/>
      <c r="B351" s="138"/>
      <c r="C351" s="138"/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</row>
    <row r="352" spans="1:24" ht="15" customHeight="1">
      <c r="A352" s="84"/>
      <c r="B352" s="138"/>
      <c r="C352" s="138"/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</row>
    <row r="353" spans="1:24" ht="15" customHeight="1">
      <c r="A353" s="84"/>
      <c r="B353" s="138"/>
      <c r="C353" s="138"/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</row>
    <row r="354" spans="1:24" ht="15" customHeight="1">
      <c r="A354" s="84"/>
      <c r="B354" s="138"/>
      <c r="C354" s="138"/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</row>
    <row r="355" spans="1:24" ht="15" customHeight="1">
      <c r="A355" s="84"/>
      <c r="B355" s="138"/>
      <c r="C355" s="138"/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</row>
    <row r="356" spans="1:24" ht="15" customHeight="1">
      <c r="A356" s="84"/>
      <c r="B356" s="138"/>
      <c r="C356" s="138"/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</row>
    <row r="357" spans="1:24" ht="15" customHeight="1">
      <c r="A357" s="84"/>
      <c r="B357" s="138"/>
      <c r="C357" s="138"/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</row>
    <row r="358" spans="1:24" ht="15" customHeight="1">
      <c r="A358" s="84"/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</row>
    <row r="359" spans="1:24" ht="15" customHeight="1">
      <c r="A359" s="84"/>
      <c r="B359" s="138"/>
      <c r="C359" s="138"/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</row>
    <row r="360" spans="1:24" ht="15" customHeight="1">
      <c r="A360" s="84"/>
      <c r="B360" s="138"/>
      <c r="C360" s="138"/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</row>
    <row r="361" spans="1:24" ht="15" customHeight="1">
      <c r="A361" s="84"/>
      <c r="B361" s="138"/>
      <c r="C361" s="138"/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</row>
    <row r="362" spans="1:24" ht="15" customHeight="1">
      <c r="A362" s="84"/>
      <c r="B362" s="138"/>
      <c r="C362" s="138"/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</row>
    <row r="363" spans="1:24" ht="15" customHeight="1">
      <c r="A363" s="84"/>
      <c r="B363" s="138"/>
      <c r="C363" s="138"/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</row>
    <row r="364" spans="1:24" ht="15" customHeight="1">
      <c r="A364" s="84"/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</row>
    <row r="365" spans="1:24" ht="15" customHeight="1">
      <c r="A365" s="84"/>
      <c r="B365" s="138"/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</row>
    <row r="366" spans="1:24" ht="15" customHeight="1">
      <c r="A366" s="84"/>
      <c r="B366" s="138"/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138"/>
      <c r="V366" s="138"/>
      <c r="W366" s="138"/>
      <c r="X366" s="138"/>
    </row>
    <row r="367" spans="1:24" ht="15" customHeight="1">
      <c r="A367" s="84"/>
      <c r="B367" s="138"/>
      <c r="C367" s="13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  <c r="T367" s="138"/>
      <c r="U367" s="138"/>
      <c r="V367" s="138"/>
      <c r="W367" s="138"/>
      <c r="X367" s="138"/>
    </row>
    <row r="368" spans="1:24" ht="15" customHeight="1">
      <c r="A368" s="84"/>
      <c r="B368" s="138"/>
      <c r="C368" s="138"/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</row>
    <row r="369" spans="1:24" ht="15" customHeight="1">
      <c r="A369" s="84"/>
      <c r="B369" s="138"/>
      <c r="C369" s="138"/>
      <c r="D369" s="138"/>
      <c r="E369" s="138"/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  <c r="T369" s="138"/>
      <c r="U369" s="138"/>
      <c r="V369" s="138"/>
      <c r="W369" s="138"/>
      <c r="X369" s="138"/>
    </row>
    <row r="370" spans="1:24" ht="15" customHeight="1">
      <c r="A370" s="84"/>
      <c r="B370" s="138"/>
      <c r="C370" s="138"/>
      <c r="D370" s="138"/>
      <c r="E370" s="138"/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  <c r="T370" s="138"/>
      <c r="U370" s="138"/>
      <c r="V370" s="138"/>
      <c r="W370" s="138"/>
      <c r="X370" s="138"/>
    </row>
    <row r="371" spans="1:24" ht="15" customHeight="1">
      <c r="A371" s="84"/>
      <c r="B371" s="138"/>
      <c r="C371" s="138"/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  <c r="T371" s="138"/>
      <c r="U371" s="138"/>
      <c r="V371" s="138"/>
      <c r="W371" s="138"/>
      <c r="X371" s="138"/>
    </row>
    <row r="372" spans="1:24" ht="15" customHeight="1">
      <c r="A372" s="84"/>
      <c r="B372" s="138"/>
      <c r="C372" s="138"/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</row>
    <row r="373" spans="1:24" ht="15" customHeight="1">
      <c r="A373" s="84"/>
      <c r="B373" s="138"/>
      <c r="C373" s="138"/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</row>
    <row r="374" spans="1:24" ht="15" customHeight="1">
      <c r="A374" s="84"/>
      <c r="B374" s="138"/>
      <c r="C374" s="138"/>
      <c r="D374" s="138"/>
      <c r="E374" s="138"/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  <c r="T374" s="138"/>
      <c r="U374" s="138"/>
      <c r="V374" s="138"/>
      <c r="W374" s="138"/>
      <c r="X374" s="138"/>
    </row>
    <row r="375" spans="1:24" ht="15" customHeight="1">
      <c r="A375" s="84"/>
      <c r="B375" s="138"/>
      <c r="C375" s="138"/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  <c r="X375" s="138"/>
    </row>
    <row r="376" spans="1:24" ht="15" customHeight="1">
      <c r="A376" s="84"/>
      <c r="B376" s="138"/>
      <c r="C376" s="138"/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</row>
    <row r="377" spans="1:24" ht="15" customHeight="1">
      <c r="A377" s="84"/>
      <c r="B377" s="138"/>
      <c r="C377" s="13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</row>
    <row r="378" spans="1:24" ht="15" customHeight="1">
      <c r="A378" s="84"/>
      <c r="B378" s="138"/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</row>
    <row r="379" spans="1:24" ht="15" customHeight="1">
      <c r="A379" s="84"/>
      <c r="B379" s="138"/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</row>
    <row r="380" spans="1:24" ht="15" customHeight="1">
      <c r="A380" s="84"/>
      <c r="B380" s="138"/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</row>
    <row r="381" spans="1:24" ht="15" customHeight="1">
      <c r="A381" s="84"/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  <c r="T381" s="138"/>
      <c r="U381" s="138"/>
      <c r="V381" s="138"/>
      <c r="W381" s="138"/>
      <c r="X381" s="138"/>
    </row>
    <row r="382" spans="1:24" ht="15" customHeight="1">
      <c r="A382" s="84"/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</row>
    <row r="383" spans="1:24" ht="15" customHeight="1">
      <c r="A383" s="84"/>
      <c r="B383" s="138"/>
      <c r="C383" s="138"/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  <c r="U383" s="138"/>
      <c r="V383" s="138"/>
      <c r="W383" s="138"/>
      <c r="X383" s="138"/>
    </row>
    <row r="384" spans="1:24" ht="15" customHeight="1">
      <c r="A384" s="84"/>
      <c r="B384" s="138"/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</row>
    <row r="385" spans="1:24" ht="15" customHeight="1">
      <c r="A385" s="84"/>
      <c r="B385" s="138"/>
      <c r="C385" s="138"/>
      <c r="D385" s="138"/>
      <c r="E385" s="138"/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  <c r="T385" s="138"/>
      <c r="U385" s="138"/>
      <c r="V385" s="138"/>
      <c r="W385" s="138"/>
      <c r="X385" s="138"/>
    </row>
    <row r="386" spans="1:24" ht="15" customHeight="1">
      <c r="A386" s="84"/>
      <c r="B386" s="138"/>
      <c r="C386" s="138"/>
      <c r="D386" s="138"/>
      <c r="E386" s="138"/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  <c r="T386" s="138"/>
      <c r="U386" s="138"/>
      <c r="V386" s="138"/>
      <c r="W386" s="138"/>
      <c r="X386" s="138"/>
    </row>
    <row r="387" spans="1:24" ht="15" customHeight="1">
      <c r="A387" s="84"/>
      <c r="B387" s="138"/>
      <c r="C387" s="138"/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  <c r="X387" s="138"/>
    </row>
    <row r="388" spans="1:24" ht="15" customHeight="1">
      <c r="A388" s="84"/>
      <c r="B388" s="138"/>
      <c r="C388" s="138"/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</row>
    <row r="389" spans="1:24" ht="15" customHeight="1">
      <c r="A389" s="84"/>
      <c r="B389" s="138"/>
      <c r="C389" s="13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</row>
    <row r="390" spans="1:24" ht="15" customHeight="1">
      <c r="A390" s="84"/>
      <c r="B390" s="138"/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</row>
    <row r="391" spans="1:24" ht="15" customHeight="1">
      <c r="A391" s="84"/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</row>
    <row r="392" spans="1:24" ht="15" customHeight="1">
      <c r="A392" s="84"/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</row>
    <row r="393" spans="1:24" ht="15" customHeight="1">
      <c r="A393" s="84"/>
      <c r="B393" s="138"/>
      <c r="C393" s="13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</row>
    <row r="394" spans="1:24" ht="15" customHeight="1">
      <c r="A394" s="84"/>
      <c r="B394" s="138"/>
      <c r="C394" s="138"/>
      <c r="D394" s="13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</row>
    <row r="395" spans="1:24" ht="15" customHeight="1">
      <c r="A395" s="84"/>
      <c r="B395" s="138"/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</row>
    <row r="396" spans="1:24" ht="15" customHeight="1">
      <c r="A396" s="84"/>
      <c r="B396" s="138"/>
      <c r="C396" s="13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</row>
    <row r="397" spans="1:24" ht="15" customHeight="1">
      <c r="A397" s="84"/>
      <c r="B397" s="138"/>
      <c r="C397" s="13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</row>
    <row r="398" spans="1:24" ht="15" customHeight="1">
      <c r="A398" s="84"/>
      <c r="B398" s="138"/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</row>
    <row r="399" spans="1:24" ht="15" customHeight="1">
      <c r="A399" s="84"/>
      <c r="B399" s="138"/>
      <c r="C399" s="138"/>
      <c r="D399" s="138"/>
      <c r="E399" s="138"/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  <c r="T399" s="138"/>
      <c r="U399" s="138"/>
      <c r="V399" s="138"/>
      <c r="W399" s="138"/>
      <c r="X399" s="138"/>
    </row>
    <row r="400" spans="1:24" ht="15" customHeight="1">
      <c r="A400" s="84"/>
      <c r="B400" s="138"/>
      <c r="C400" s="138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  <c r="T400" s="138"/>
      <c r="U400" s="138"/>
      <c r="V400" s="138"/>
      <c r="W400" s="138"/>
      <c r="X400" s="138"/>
    </row>
    <row r="401" spans="1:24" ht="15" customHeight="1">
      <c r="A401" s="84"/>
      <c r="B401" s="138"/>
      <c r="C401" s="13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</row>
    <row r="402" spans="1:24" ht="15" customHeight="1">
      <c r="A402" s="84"/>
      <c r="B402" s="138"/>
      <c r="C402" s="13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</row>
    <row r="403" spans="1:24" ht="15" customHeight="1">
      <c r="A403" s="84"/>
      <c r="B403" s="138"/>
      <c r="C403" s="13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</row>
    <row r="404" spans="1:24" ht="15" customHeight="1">
      <c r="A404" s="84"/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</row>
    <row r="405" spans="1:24" ht="15" customHeight="1">
      <c r="A405" s="84"/>
      <c r="B405" s="138"/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</row>
    <row r="406" spans="1:24" ht="15" customHeight="1">
      <c r="A406" s="84"/>
      <c r="B406" s="138"/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</row>
    <row r="407" spans="1:24" ht="15" customHeight="1">
      <c r="A407" s="84"/>
      <c r="B407" s="138"/>
      <c r="C407" s="13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</row>
    <row r="408" spans="1:24" ht="15" customHeight="1">
      <c r="A408" s="84"/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</row>
    <row r="409" spans="1:24" ht="15" customHeight="1">
      <c r="A409" s="84"/>
      <c r="B409" s="138"/>
      <c r="C409" s="13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</row>
    <row r="410" spans="1:24" ht="15" customHeight="1">
      <c r="A410" s="84"/>
      <c r="B410" s="138"/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</row>
    <row r="411" spans="1:24" ht="15" customHeight="1">
      <c r="A411" s="84"/>
      <c r="B411" s="138"/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</row>
    <row r="412" spans="1:24" ht="15" customHeight="1">
      <c r="A412" s="84"/>
      <c r="B412" s="138"/>
      <c r="C412" s="13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</row>
    <row r="413" spans="1:24" ht="15" customHeight="1">
      <c r="A413" s="84"/>
      <c r="B413" s="138"/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  <c r="T413" s="138"/>
      <c r="U413" s="138"/>
      <c r="V413" s="138"/>
      <c r="W413" s="138"/>
      <c r="X413" s="138"/>
    </row>
    <row r="414" spans="1:24" ht="15" customHeight="1">
      <c r="A414" s="84"/>
      <c r="B414" s="138"/>
      <c r="C414" s="13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</row>
    <row r="415" spans="1:24" ht="15" customHeight="1">
      <c r="A415" s="84"/>
      <c r="B415" s="138"/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</row>
    <row r="416" spans="1:24" ht="15" customHeight="1">
      <c r="A416" s="84"/>
      <c r="B416" s="138"/>
      <c r="C416" s="13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</row>
    <row r="417" spans="1:24" ht="15" customHeight="1">
      <c r="A417" s="84"/>
      <c r="B417" s="138"/>
      <c r="C417" s="13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</row>
    <row r="418" spans="1:24" ht="15" customHeight="1">
      <c r="A418" s="84"/>
      <c r="B418" s="138"/>
      <c r="C418" s="13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</row>
    <row r="419" spans="1:24" ht="15" customHeight="1">
      <c r="A419" s="84"/>
      <c r="B419" s="138"/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</row>
    <row r="420" spans="1:24" ht="15" customHeight="1">
      <c r="A420" s="84"/>
      <c r="B420" s="138"/>
      <c r="C420" s="13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</row>
    <row r="421" spans="1:24" ht="15" customHeight="1">
      <c r="A421" s="84"/>
      <c r="B421" s="138"/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</row>
    <row r="422" spans="1:24" ht="15" customHeight="1">
      <c r="A422" s="84"/>
      <c r="B422" s="138"/>
      <c r="C422" s="13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  <c r="X422" s="138"/>
    </row>
    <row r="423" spans="1:24" ht="15" customHeight="1">
      <c r="A423" s="84"/>
      <c r="B423" s="138"/>
      <c r="C423" s="13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</row>
    <row r="424" spans="1:24" ht="15" customHeight="1">
      <c r="A424" s="84"/>
      <c r="B424" s="138"/>
      <c r="C424" s="13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</row>
    <row r="425" spans="1:24" ht="15" customHeight="1">
      <c r="A425" s="84"/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</row>
    <row r="426" spans="1:24" ht="15" customHeight="1">
      <c r="A426" s="84"/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</row>
    <row r="427" spans="1:24" ht="15" customHeight="1">
      <c r="A427" s="84"/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</row>
    <row r="428" spans="1:24" ht="15" customHeight="1">
      <c r="A428" s="84"/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</row>
    <row r="429" spans="1:24" ht="15" customHeight="1">
      <c r="A429" s="84"/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</row>
    <row r="430" spans="1:24" ht="15" customHeight="1">
      <c r="A430" s="84"/>
      <c r="B430" s="138"/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</row>
    <row r="431" spans="1:24" ht="15" customHeight="1">
      <c r="A431" s="84"/>
      <c r="B431" s="138"/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</row>
    <row r="432" spans="1:24" ht="15" customHeight="1">
      <c r="A432" s="84"/>
      <c r="B432" s="138"/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</row>
    <row r="433" spans="1:24" ht="15" customHeight="1">
      <c r="A433" s="84"/>
      <c r="B433" s="138"/>
      <c r="C433" s="13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</row>
    <row r="434" spans="1:24" ht="15" customHeight="1">
      <c r="A434" s="84"/>
      <c r="B434" s="138"/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</row>
    <row r="435" spans="1:24" ht="15" customHeight="1">
      <c r="A435" s="84"/>
      <c r="B435" s="138"/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</row>
    <row r="436" spans="1:24" ht="15" customHeight="1">
      <c r="A436" s="84"/>
      <c r="B436" s="138"/>
      <c r="C436" s="13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  <c r="X436" s="138"/>
    </row>
    <row r="437" spans="1:24" ht="15" customHeight="1">
      <c r="A437" s="84"/>
      <c r="B437" s="138"/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</row>
    <row r="438" spans="1:24" ht="15" customHeight="1">
      <c r="A438" s="84"/>
      <c r="B438" s="138"/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</row>
    <row r="439" spans="1:24" ht="15" customHeight="1">
      <c r="A439" s="84"/>
      <c r="B439" s="138"/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</row>
    <row r="440" spans="1:24" ht="15" customHeight="1">
      <c r="A440" s="84"/>
      <c r="B440" s="138"/>
      <c r="C440" s="13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</row>
    <row r="441" spans="1:24" ht="15" customHeight="1">
      <c r="A441" s="84"/>
      <c r="B441" s="138"/>
      <c r="C441" s="13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</row>
    <row r="442" spans="1:24" ht="15" customHeight="1">
      <c r="A442" s="84"/>
      <c r="B442" s="138"/>
      <c r="C442" s="13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</row>
    <row r="443" spans="1:24" ht="15" customHeight="1">
      <c r="A443" s="84"/>
      <c r="B443" s="138"/>
      <c r="C443" s="138"/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  <c r="T443" s="138"/>
      <c r="U443" s="138"/>
      <c r="V443" s="138"/>
      <c r="W443" s="138"/>
      <c r="X443" s="138"/>
    </row>
    <row r="444" spans="1:24" ht="15" customHeight="1">
      <c r="A444" s="84"/>
      <c r="B444" s="138"/>
      <c r="C444" s="138"/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</row>
    <row r="445" spans="1:24" ht="15" customHeight="1">
      <c r="A445" s="84"/>
      <c r="B445" s="138"/>
      <c r="C445" s="138"/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</row>
    <row r="446" spans="1:24" ht="15" customHeight="1">
      <c r="A446" s="84"/>
      <c r="B446" s="138"/>
      <c r="C446" s="138"/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</row>
    <row r="447" spans="1:24" ht="15" customHeight="1">
      <c r="A447" s="84"/>
      <c r="B447" s="138"/>
      <c r="C447" s="138"/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</row>
    <row r="448" spans="1:24" ht="15" customHeight="1">
      <c r="A448" s="84"/>
      <c r="B448" s="138"/>
      <c r="C448" s="138"/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</row>
    <row r="449" spans="1:24" ht="15" customHeight="1">
      <c r="A449" s="84"/>
      <c r="B449" s="138"/>
      <c r="C449" s="138"/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</row>
    <row r="450" spans="1:24" ht="15" customHeight="1">
      <c r="A450" s="84"/>
      <c r="B450" s="138"/>
      <c r="C450" s="138"/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</row>
    <row r="451" spans="1:24" ht="15" customHeight="1">
      <c r="A451" s="84"/>
      <c r="B451" s="138"/>
      <c r="C451" s="138"/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</row>
    <row r="452" spans="1:24" ht="15" customHeight="1">
      <c r="A452" s="84"/>
      <c r="B452" s="138"/>
      <c r="C452" s="138"/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</row>
    <row r="453" spans="1:24" ht="15" customHeight="1">
      <c r="A453" s="84"/>
      <c r="B453" s="138"/>
      <c r="C453" s="138"/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</row>
    <row r="454" spans="1:24" ht="15" customHeight="1">
      <c r="A454" s="84"/>
      <c r="B454" s="138"/>
      <c r="C454" s="13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</row>
    <row r="455" spans="1:24" ht="15" customHeight="1">
      <c r="A455" s="84"/>
      <c r="B455" s="138"/>
      <c r="C455" s="138"/>
      <c r="D455" s="138"/>
      <c r="E455" s="138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</row>
    <row r="456" spans="1:24" ht="15" customHeight="1">
      <c r="A456" s="84"/>
      <c r="B456" s="138"/>
      <c r="C456" s="13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  <c r="X456" s="138"/>
    </row>
    <row r="457" spans="1:24" ht="15" customHeight="1">
      <c r="A457" s="84"/>
      <c r="B457" s="138"/>
      <c r="C457" s="138"/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  <c r="T457" s="138"/>
      <c r="U457" s="138"/>
      <c r="V457" s="138"/>
      <c r="W457" s="138"/>
      <c r="X457" s="138"/>
    </row>
    <row r="458" spans="1:24" ht="15" customHeight="1">
      <c r="A458" s="84"/>
      <c r="B458" s="138"/>
      <c r="C458" s="138"/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  <c r="X458" s="138"/>
    </row>
    <row r="459" spans="1:24" ht="15" customHeight="1">
      <c r="A459" s="84"/>
      <c r="B459" s="138"/>
      <c r="C459" s="138"/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</row>
    <row r="460" spans="1:24" ht="15" customHeight="1">
      <c r="A460" s="84"/>
      <c r="B460" s="138"/>
      <c r="C460" s="138"/>
      <c r="D460" s="138"/>
      <c r="E460" s="138"/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  <c r="T460" s="138"/>
      <c r="U460" s="138"/>
      <c r="V460" s="138"/>
      <c r="W460" s="138"/>
      <c r="X460" s="138"/>
    </row>
    <row r="461" spans="1:24" ht="15" customHeight="1">
      <c r="A461" s="84"/>
      <c r="B461" s="138"/>
      <c r="C461" s="138"/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  <c r="T461" s="138"/>
      <c r="U461" s="138"/>
      <c r="V461" s="138"/>
      <c r="W461" s="138"/>
      <c r="X461" s="138"/>
    </row>
    <row r="462" spans="1:24" ht="15" customHeight="1">
      <c r="A462" s="84"/>
      <c r="B462" s="138"/>
      <c r="C462" s="138"/>
      <c r="D462" s="138"/>
      <c r="E462" s="138"/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  <c r="T462" s="138"/>
      <c r="U462" s="138"/>
      <c r="V462" s="138"/>
      <c r="W462" s="138"/>
      <c r="X462" s="138"/>
    </row>
    <row r="463" spans="1:24" ht="15" customHeight="1">
      <c r="A463" s="84"/>
      <c r="B463" s="138"/>
      <c r="C463" s="138"/>
      <c r="D463" s="138"/>
      <c r="E463" s="138"/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  <c r="T463" s="138"/>
      <c r="U463" s="138"/>
      <c r="V463" s="138"/>
      <c r="W463" s="138"/>
      <c r="X463" s="138"/>
    </row>
    <row r="464" spans="1:24" ht="15" customHeight="1">
      <c r="A464" s="84"/>
      <c r="B464" s="138"/>
      <c r="C464" s="138"/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  <c r="T464" s="138"/>
      <c r="U464" s="138"/>
      <c r="V464" s="138"/>
      <c r="W464" s="138"/>
      <c r="X464" s="138"/>
    </row>
    <row r="465" spans="1:24" ht="15" customHeight="1">
      <c r="A465" s="84"/>
      <c r="B465" s="138"/>
      <c r="C465" s="138"/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  <c r="T465" s="138"/>
      <c r="U465" s="138"/>
      <c r="V465" s="138"/>
      <c r="W465" s="138"/>
      <c r="X465" s="138"/>
    </row>
    <row r="466" spans="1:24" ht="15" customHeight="1">
      <c r="A466" s="84"/>
      <c r="B466" s="138"/>
      <c r="C466" s="138"/>
      <c r="D466" s="138"/>
      <c r="E466" s="138"/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  <c r="T466" s="138"/>
      <c r="U466" s="138"/>
      <c r="V466" s="138"/>
      <c r="W466" s="138"/>
      <c r="X466" s="138"/>
    </row>
    <row r="467" spans="1:24" ht="15" customHeight="1">
      <c r="A467" s="84"/>
      <c r="B467" s="138"/>
      <c r="C467" s="138"/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  <c r="T467" s="138"/>
      <c r="U467" s="138"/>
      <c r="V467" s="138"/>
      <c r="W467" s="138"/>
      <c r="X467" s="138"/>
    </row>
    <row r="468" spans="1:24" ht="15" customHeight="1">
      <c r="A468" s="84"/>
      <c r="B468" s="138"/>
      <c r="C468" s="138"/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  <c r="X468" s="138"/>
    </row>
    <row r="469" spans="1:24" ht="15" customHeight="1">
      <c r="A469" s="84"/>
      <c r="B469" s="138"/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</row>
    <row r="470" spans="1:24" ht="15" customHeight="1">
      <c r="A470" s="84"/>
      <c r="B470" s="138"/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</row>
    <row r="471" spans="1:24" ht="15" customHeight="1">
      <c r="A471" s="84"/>
      <c r="B471" s="138"/>
      <c r="C471" s="138"/>
      <c r="D471" s="138"/>
      <c r="E471" s="138"/>
      <c r="F471" s="138"/>
      <c r="G471" s="138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  <c r="T471" s="138"/>
      <c r="U471" s="138"/>
      <c r="V471" s="138"/>
      <c r="W471" s="138"/>
      <c r="X471" s="138"/>
    </row>
    <row r="472" spans="1:24" ht="15" customHeight="1">
      <c r="A472" s="84"/>
      <c r="B472" s="138"/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  <c r="T472" s="138"/>
      <c r="U472" s="138"/>
      <c r="V472" s="138"/>
      <c r="W472" s="138"/>
      <c r="X472" s="138"/>
    </row>
    <row r="473" spans="1:24" ht="15" customHeight="1">
      <c r="A473" s="84"/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  <c r="T473" s="138"/>
      <c r="U473" s="138"/>
      <c r="V473" s="138"/>
      <c r="W473" s="138"/>
      <c r="X473" s="138"/>
    </row>
    <row r="474" spans="1:24" ht="15" customHeight="1">
      <c r="A474" s="84"/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  <c r="T474" s="138"/>
      <c r="U474" s="138"/>
      <c r="V474" s="138"/>
      <c r="W474" s="138"/>
      <c r="X474" s="138"/>
    </row>
    <row r="475" spans="1:24" ht="15" customHeight="1">
      <c r="A475" s="84"/>
      <c r="B475" s="138"/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  <c r="T475" s="138"/>
      <c r="U475" s="138"/>
      <c r="V475" s="138"/>
      <c r="W475" s="138"/>
      <c r="X475" s="138"/>
    </row>
    <row r="476" spans="1:24" ht="15" customHeight="1">
      <c r="A476" s="84"/>
      <c r="B476" s="138"/>
      <c r="C476" s="138"/>
      <c r="D476" s="138"/>
      <c r="E476" s="138"/>
      <c r="F476" s="138"/>
      <c r="G476" s="138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  <c r="T476" s="138"/>
      <c r="U476" s="138"/>
      <c r="V476" s="138"/>
      <c r="W476" s="138"/>
      <c r="X476" s="138"/>
    </row>
    <row r="477" spans="1:24" ht="15" customHeight="1">
      <c r="A477" s="84"/>
      <c r="B477" s="138"/>
      <c r="C477" s="138"/>
      <c r="D477" s="138"/>
      <c r="E477" s="138"/>
      <c r="F477" s="138"/>
      <c r="G477" s="138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  <c r="T477" s="138"/>
      <c r="U477" s="138"/>
      <c r="V477" s="138"/>
      <c r="W477" s="138"/>
      <c r="X477" s="138"/>
    </row>
    <row r="478" spans="1:24" ht="15" customHeight="1">
      <c r="A478" s="84"/>
      <c r="B478" s="138"/>
      <c r="C478" s="138"/>
      <c r="D478" s="138"/>
      <c r="E478" s="138"/>
      <c r="F478" s="138"/>
      <c r="G478" s="138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  <c r="T478" s="138"/>
      <c r="U478" s="138"/>
      <c r="V478" s="138"/>
      <c r="W478" s="138"/>
      <c r="X478" s="138"/>
    </row>
    <row r="479" spans="1:24" ht="15" customHeight="1">
      <c r="A479" s="84"/>
      <c r="B479" s="138"/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</row>
    <row r="480" spans="1:24" ht="15" customHeight="1">
      <c r="A480" s="84"/>
      <c r="B480" s="138"/>
      <c r="C480" s="138"/>
      <c r="D480" s="138"/>
      <c r="E480" s="138"/>
      <c r="F480" s="138"/>
      <c r="G480" s="138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  <c r="T480" s="138"/>
      <c r="U480" s="138"/>
      <c r="V480" s="138"/>
      <c r="W480" s="138"/>
      <c r="X480" s="138"/>
    </row>
    <row r="481" spans="1:24" ht="15" customHeight="1">
      <c r="A481" s="84"/>
      <c r="B481" s="138"/>
      <c r="C481" s="138"/>
      <c r="D481" s="138"/>
      <c r="E481" s="138"/>
      <c r="F481" s="138"/>
      <c r="G481" s="138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  <c r="T481" s="138"/>
      <c r="U481" s="138"/>
      <c r="V481" s="138"/>
      <c r="W481" s="138"/>
      <c r="X481" s="138"/>
    </row>
    <row r="482" spans="1:24" ht="15" customHeight="1">
      <c r="A482" s="84"/>
      <c r="B482" s="138"/>
      <c r="C482" s="13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</row>
    <row r="483" spans="1:24" ht="15" customHeight="1">
      <c r="A483" s="84"/>
      <c r="B483" s="138"/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</row>
    <row r="484" spans="1:24" ht="15" customHeight="1">
      <c r="A484" s="84"/>
      <c r="B484" s="138"/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</row>
    <row r="485" spans="1:24" ht="15" customHeight="1">
      <c r="A485" s="84"/>
      <c r="B485" s="138"/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</row>
    <row r="486" spans="1:24" ht="15" customHeight="1">
      <c r="A486" s="84"/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</row>
    <row r="487" spans="1:24" ht="15" customHeight="1">
      <c r="A487" s="84"/>
      <c r="B487" s="138"/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  <c r="T487" s="138"/>
      <c r="U487" s="138"/>
      <c r="V487" s="138"/>
      <c r="W487" s="138"/>
      <c r="X487" s="138"/>
    </row>
    <row r="488" spans="1:24" ht="15" customHeight="1">
      <c r="A488" s="84"/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  <c r="T488" s="138"/>
      <c r="U488" s="138"/>
      <c r="V488" s="138"/>
      <c r="W488" s="138"/>
      <c r="X488" s="138"/>
    </row>
    <row r="489" spans="1:24" ht="15" customHeight="1">
      <c r="A489" s="84"/>
      <c r="B489" s="138"/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  <c r="T489" s="138"/>
      <c r="U489" s="138"/>
      <c r="V489" s="138"/>
      <c r="W489" s="138"/>
      <c r="X489" s="138"/>
    </row>
    <row r="490" spans="1:24" ht="15" customHeight="1">
      <c r="A490" s="84"/>
      <c r="B490" s="138"/>
      <c r="C490" s="138"/>
      <c r="D490" s="138"/>
      <c r="E490" s="138"/>
      <c r="F490" s="138"/>
      <c r="G490" s="138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8"/>
      <c r="T490" s="138"/>
      <c r="U490" s="138"/>
      <c r="V490" s="138"/>
      <c r="W490" s="138"/>
      <c r="X490" s="138"/>
    </row>
    <row r="491" spans="1:24" ht="15" customHeight="1">
      <c r="A491" s="84"/>
      <c r="B491" s="138"/>
      <c r="C491" s="138"/>
      <c r="D491" s="138"/>
      <c r="E491" s="138"/>
      <c r="F491" s="138"/>
      <c r="G491" s="138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8"/>
      <c r="T491" s="138"/>
      <c r="U491" s="138"/>
      <c r="V491" s="138"/>
      <c r="W491" s="138"/>
      <c r="X491" s="138"/>
    </row>
    <row r="492" spans="1:24" ht="15" customHeight="1">
      <c r="A492" s="84"/>
      <c r="B492" s="138"/>
      <c r="C492" s="138"/>
      <c r="D492" s="138"/>
      <c r="E492" s="138"/>
      <c r="F492" s="138"/>
      <c r="G492" s="138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8"/>
      <c r="T492" s="138"/>
      <c r="U492" s="138"/>
      <c r="V492" s="138"/>
      <c r="W492" s="138"/>
      <c r="X492" s="138"/>
    </row>
    <row r="493" spans="1:24" ht="15" customHeight="1">
      <c r="A493" s="84"/>
      <c r="B493" s="138"/>
      <c r="C493" s="138"/>
      <c r="D493" s="138"/>
      <c r="E493" s="138"/>
      <c r="F493" s="138"/>
      <c r="G493" s="138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8"/>
      <c r="T493" s="138"/>
      <c r="U493" s="138"/>
      <c r="V493" s="138"/>
      <c r="W493" s="138"/>
      <c r="X493" s="138"/>
    </row>
    <row r="494" spans="1:24" ht="15" customHeight="1">
      <c r="A494" s="84"/>
      <c r="B494" s="138"/>
      <c r="C494" s="138"/>
      <c r="D494" s="138"/>
      <c r="E494" s="138"/>
      <c r="F494" s="138"/>
      <c r="G494" s="138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8"/>
      <c r="T494" s="138"/>
      <c r="U494" s="138"/>
      <c r="V494" s="138"/>
      <c r="W494" s="138"/>
      <c r="X494" s="138"/>
    </row>
    <row r="495" spans="1:24" ht="15" customHeight="1">
      <c r="A495" s="84"/>
      <c r="B495" s="138"/>
      <c r="C495" s="138"/>
      <c r="D495" s="138"/>
      <c r="E495" s="138"/>
      <c r="F495" s="138"/>
      <c r="G495" s="138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8"/>
      <c r="T495" s="138"/>
      <c r="U495" s="138"/>
      <c r="V495" s="138"/>
      <c r="W495" s="138"/>
      <c r="X495" s="138"/>
    </row>
    <row r="496" spans="1:24" ht="15" customHeight="1">
      <c r="A496" s="84"/>
      <c r="B496" s="138"/>
      <c r="C496" s="138"/>
      <c r="D496" s="138"/>
      <c r="E496" s="138"/>
      <c r="F496" s="138"/>
      <c r="G496" s="138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8"/>
      <c r="T496" s="138"/>
      <c r="U496" s="138"/>
      <c r="V496" s="138"/>
      <c r="W496" s="138"/>
      <c r="X496" s="138"/>
    </row>
    <row r="497" spans="1:24" ht="15" customHeight="1">
      <c r="A497" s="84"/>
      <c r="B497" s="138"/>
      <c r="C497" s="138"/>
      <c r="D497" s="138"/>
      <c r="E497" s="138"/>
      <c r="F497" s="138"/>
      <c r="G497" s="138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8"/>
      <c r="T497" s="138"/>
      <c r="U497" s="138"/>
      <c r="V497" s="138"/>
      <c r="W497" s="138"/>
      <c r="X497" s="138"/>
    </row>
    <row r="498" spans="1:24" ht="15" customHeight="1">
      <c r="A498" s="84"/>
      <c r="B498" s="138"/>
      <c r="C498" s="138"/>
      <c r="D498" s="138"/>
      <c r="E498" s="138"/>
      <c r="F498" s="138"/>
      <c r="G498" s="138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8"/>
      <c r="T498" s="138"/>
      <c r="U498" s="138"/>
      <c r="V498" s="138"/>
      <c r="W498" s="138"/>
      <c r="X498" s="138"/>
    </row>
    <row r="499" spans="1:24" ht="15" customHeight="1">
      <c r="A499" s="84"/>
      <c r="B499" s="138"/>
      <c r="C499" s="138"/>
      <c r="D499" s="138"/>
      <c r="E499" s="138"/>
      <c r="F499" s="138"/>
      <c r="G499" s="138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8"/>
      <c r="T499" s="138"/>
      <c r="U499" s="138"/>
      <c r="V499" s="138"/>
      <c r="W499" s="138"/>
      <c r="X499" s="138"/>
    </row>
    <row r="500" spans="1:24" ht="15" customHeight="1">
      <c r="A500" s="84"/>
      <c r="B500" s="138"/>
      <c r="C500" s="138"/>
      <c r="D500" s="138"/>
      <c r="E500" s="138"/>
      <c r="F500" s="138"/>
      <c r="G500" s="138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8"/>
      <c r="T500" s="138"/>
      <c r="U500" s="138"/>
      <c r="V500" s="138"/>
      <c r="W500" s="138"/>
      <c r="X500" s="138"/>
    </row>
    <row r="501" spans="1:24" ht="15" customHeight="1">
      <c r="A501" s="84"/>
      <c r="B501" s="138"/>
      <c r="C501" s="138"/>
      <c r="D501" s="138"/>
      <c r="E501" s="138"/>
      <c r="F501" s="138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38"/>
      <c r="V501" s="138"/>
      <c r="W501" s="138"/>
      <c r="X501" s="138"/>
    </row>
    <row r="502" spans="1:24" ht="15" customHeight="1">
      <c r="A502" s="84"/>
      <c r="B502" s="138"/>
      <c r="C502" s="138"/>
      <c r="D502" s="138"/>
      <c r="E502" s="138"/>
      <c r="F502" s="138"/>
      <c r="G502" s="138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8"/>
      <c r="T502" s="138"/>
      <c r="U502" s="138"/>
      <c r="V502" s="138"/>
      <c r="W502" s="138"/>
      <c r="X502" s="138"/>
    </row>
    <row r="503" spans="1:24" ht="15" customHeight="1">
      <c r="A503" s="84"/>
      <c r="B503" s="138"/>
      <c r="C503" s="138"/>
      <c r="D503" s="138"/>
      <c r="E503" s="138"/>
      <c r="F503" s="138"/>
      <c r="G503" s="138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8"/>
      <c r="T503" s="138"/>
      <c r="U503" s="138"/>
      <c r="V503" s="138"/>
      <c r="W503" s="138"/>
      <c r="X503" s="138"/>
    </row>
    <row r="504" spans="1:24" ht="15" customHeight="1">
      <c r="A504" s="84"/>
      <c r="B504" s="138"/>
      <c r="C504" s="138"/>
      <c r="D504" s="138"/>
      <c r="E504" s="138"/>
      <c r="F504" s="138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38"/>
      <c r="V504" s="138"/>
      <c r="W504" s="138"/>
      <c r="X504" s="138"/>
    </row>
    <row r="505" spans="1:24" ht="15" customHeight="1">
      <c r="A505" s="84"/>
      <c r="B505" s="138"/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8"/>
      <c r="T505" s="138"/>
      <c r="U505" s="138"/>
      <c r="V505" s="138"/>
      <c r="W505" s="138"/>
      <c r="X505" s="138"/>
    </row>
    <row r="506" spans="1:24" ht="15" customHeight="1">
      <c r="A506" s="84"/>
      <c r="B506" s="138"/>
      <c r="C506" s="138"/>
      <c r="D506" s="138"/>
      <c r="E506" s="138"/>
      <c r="F506" s="138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8"/>
      <c r="T506" s="138"/>
      <c r="U506" s="138"/>
      <c r="V506" s="138"/>
      <c r="W506" s="138"/>
      <c r="X506" s="138"/>
    </row>
    <row r="507" spans="1:24" ht="15" customHeight="1">
      <c r="A507" s="84"/>
      <c r="B507" s="138"/>
      <c r="C507" s="138"/>
      <c r="D507" s="138"/>
      <c r="E507" s="138"/>
      <c r="F507" s="138"/>
      <c r="G507" s="138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8"/>
      <c r="T507" s="138"/>
      <c r="U507" s="138"/>
      <c r="V507" s="138"/>
      <c r="W507" s="138"/>
      <c r="X507" s="138"/>
    </row>
    <row r="508" spans="1:24" ht="15" customHeight="1">
      <c r="A508" s="84"/>
      <c r="B508" s="138"/>
      <c r="C508" s="138"/>
      <c r="D508" s="138"/>
      <c r="E508" s="138"/>
      <c r="F508" s="138"/>
      <c r="G508" s="138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8"/>
      <c r="T508" s="138"/>
      <c r="U508" s="138"/>
      <c r="V508" s="138"/>
      <c r="W508" s="138"/>
      <c r="X508" s="138"/>
    </row>
    <row r="509" spans="1:24" ht="15" customHeight="1">
      <c r="A509" s="84"/>
      <c r="B509" s="138"/>
      <c r="C509" s="138"/>
      <c r="D509" s="138"/>
      <c r="E509" s="138"/>
      <c r="F509" s="138"/>
      <c r="G509" s="138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8"/>
      <c r="T509" s="138"/>
      <c r="U509" s="138"/>
      <c r="V509" s="138"/>
      <c r="W509" s="138"/>
      <c r="X509" s="138"/>
    </row>
    <row r="510" spans="1:24" ht="15" customHeight="1">
      <c r="A510" s="84"/>
      <c r="B510" s="138"/>
      <c r="C510" s="138"/>
      <c r="D510" s="138"/>
      <c r="E510" s="138"/>
      <c r="F510" s="138"/>
      <c r="G510" s="138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8"/>
      <c r="T510" s="138"/>
      <c r="U510" s="138"/>
      <c r="V510" s="138"/>
      <c r="W510" s="138"/>
      <c r="X510" s="138"/>
    </row>
    <row r="511" spans="1:24" ht="15" customHeight="1">
      <c r="A511" s="84"/>
      <c r="B511" s="138"/>
      <c r="C511" s="138"/>
      <c r="D511" s="138"/>
      <c r="E511" s="138"/>
      <c r="F511" s="138"/>
      <c r="G511" s="138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8"/>
      <c r="T511" s="138"/>
      <c r="U511" s="138"/>
      <c r="V511" s="138"/>
      <c r="W511" s="138"/>
      <c r="X511" s="138"/>
    </row>
    <row r="512" spans="1:24" ht="15" customHeight="1">
      <c r="A512" s="84"/>
      <c r="B512" s="138"/>
      <c r="C512" s="138"/>
      <c r="D512" s="138"/>
      <c r="E512" s="138"/>
      <c r="F512" s="138"/>
      <c r="G512" s="138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8"/>
      <c r="T512" s="138"/>
      <c r="U512" s="138"/>
      <c r="V512" s="138"/>
      <c r="W512" s="138"/>
      <c r="X512" s="138"/>
    </row>
    <row r="513" spans="1:24" ht="15" customHeight="1">
      <c r="A513" s="84"/>
      <c r="B513" s="138"/>
      <c r="C513" s="13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8"/>
      <c r="T513" s="138"/>
      <c r="U513" s="138"/>
      <c r="V513" s="138"/>
      <c r="W513" s="138"/>
      <c r="X513" s="138"/>
    </row>
    <row r="514" spans="1:24" ht="15" customHeight="1">
      <c r="A514" s="84"/>
      <c r="B514" s="138"/>
      <c r="C514" s="138"/>
      <c r="D514" s="138"/>
      <c r="E514" s="138"/>
      <c r="F514" s="138"/>
      <c r="G514" s="138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8"/>
      <c r="T514" s="138"/>
      <c r="U514" s="138"/>
      <c r="V514" s="138"/>
      <c r="W514" s="138"/>
      <c r="X514" s="138"/>
    </row>
    <row r="515" spans="1:24" ht="15" customHeight="1">
      <c r="A515" s="84"/>
      <c r="B515" s="138"/>
      <c r="C515" s="13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8"/>
      <c r="T515" s="138"/>
      <c r="U515" s="138"/>
      <c r="V515" s="138"/>
      <c r="W515" s="138"/>
      <c r="X515" s="138"/>
    </row>
    <row r="516" spans="1:24" ht="15" customHeight="1">
      <c r="A516" s="84"/>
      <c r="B516" s="138"/>
      <c r="C516" s="138"/>
      <c r="D516" s="138"/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</row>
    <row r="517" spans="1:24" ht="15" customHeight="1">
      <c r="A517" s="84"/>
      <c r="B517" s="138"/>
      <c r="C517" s="138"/>
      <c r="D517" s="138"/>
      <c r="E517" s="138"/>
      <c r="F517" s="138"/>
      <c r="G517" s="138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8"/>
    </row>
    <row r="518" spans="1:24" ht="15" customHeight="1">
      <c r="A518" s="84"/>
      <c r="B518" s="138"/>
      <c r="C518" s="13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8"/>
      <c r="T518" s="138"/>
      <c r="U518" s="138"/>
      <c r="V518" s="138"/>
      <c r="W518" s="138"/>
      <c r="X518" s="138"/>
    </row>
    <row r="519" spans="1:24" ht="15" customHeight="1">
      <c r="A519" s="84"/>
      <c r="B519" s="138"/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8"/>
      <c r="T519" s="138"/>
      <c r="U519" s="138"/>
      <c r="V519" s="138"/>
      <c r="W519" s="138"/>
      <c r="X519" s="138"/>
    </row>
    <row r="520" spans="1:24" ht="15" customHeight="1">
      <c r="A520" s="84"/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8"/>
      <c r="T520" s="138"/>
      <c r="U520" s="138"/>
      <c r="V520" s="138"/>
      <c r="W520" s="138"/>
      <c r="X520" s="138"/>
    </row>
    <row r="521" spans="1:24" ht="15" customHeight="1">
      <c r="A521" s="84"/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8"/>
      <c r="T521" s="138"/>
      <c r="U521" s="138"/>
      <c r="V521" s="138"/>
      <c r="W521" s="138"/>
      <c r="X521" s="138"/>
    </row>
    <row r="522" spans="1:24" ht="15" customHeight="1">
      <c r="A522" s="84"/>
      <c r="B522" s="138"/>
      <c r="C522" s="138"/>
      <c r="D522" s="138"/>
      <c r="E522" s="138"/>
      <c r="F522" s="138"/>
      <c r="G522" s="138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8"/>
      <c r="T522" s="138"/>
      <c r="U522" s="138"/>
      <c r="V522" s="138"/>
      <c r="W522" s="138"/>
      <c r="X522" s="138"/>
    </row>
    <row r="523" spans="1:24" ht="15" customHeight="1">
      <c r="A523" s="84"/>
      <c r="B523" s="138"/>
      <c r="C523" s="138"/>
      <c r="D523" s="138"/>
      <c r="E523" s="138"/>
      <c r="F523" s="138"/>
      <c r="G523" s="138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8"/>
      <c r="T523" s="138"/>
      <c r="U523" s="138"/>
      <c r="V523" s="138"/>
      <c r="W523" s="138"/>
      <c r="X523" s="138"/>
    </row>
    <row r="524" spans="1:24" ht="15" customHeight="1">
      <c r="A524" s="84"/>
      <c r="B524" s="138"/>
      <c r="C524" s="138"/>
      <c r="D524" s="138"/>
      <c r="E524" s="138"/>
      <c r="F524" s="138"/>
      <c r="G524" s="138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8"/>
      <c r="T524" s="138"/>
      <c r="U524" s="138"/>
      <c r="V524" s="138"/>
      <c r="W524" s="138"/>
      <c r="X524" s="138"/>
    </row>
    <row r="525" spans="1:24" ht="15" customHeight="1">
      <c r="A525" s="84"/>
      <c r="B525" s="138"/>
      <c r="C525" s="138"/>
      <c r="D525" s="138"/>
      <c r="E525" s="138"/>
      <c r="F525" s="138"/>
      <c r="G525" s="138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8"/>
      <c r="T525" s="138"/>
      <c r="U525" s="138"/>
      <c r="V525" s="138"/>
      <c r="W525" s="138"/>
      <c r="X525" s="138"/>
    </row>
    <row r="526" spans="1:24" ht="15" customHeight="1">
      <c r="A526" s="84"/>
      <c r="B526" s="138"/>
      <c r="C526" s="138"/>
      <c r="D526" s="138"/>
      <c r="E526" s="138"/>
      <c r="F526" s="138"/>
      <c r="G526" s="138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8"/>
      <c r="T526" s="138"/>
      <c r="U526" s="138"/>
      <c r="V526" s="138"/>
      <c r="W526" s="138"/>
      <c r="X526" s="138"/>
    </row>
    <row r="527" spans="1:24" ht="15" customHeight="1">
      <c r="A527" s="84"/>
      <c r="B527" s="138"/>
      <c r="C527" s="138"/>
      <c r="D527" s="138"/>
      <c r="E527" s="138"/>
      <c r="F527" s="138"/>
      <c r="G527" s="138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8"/>
      <c r="T527" s="138"/>
      <c r="U527" s="138"/>
      <c r="V527" s="138"/>
      <c r="W527" s="138"/>
      <c r="X527" s="138"/>
    </row>
    <row r="528" spans="1:24" ht="15" customHeight="1">
      <c r="A528" s="84"/>
      <c r="B528" s="138"/>
      <c r="C528" s="138"/>
      <c r="D528" s="138"/>
      <c r="E528" s="138"/>
      <c r="F528" s="138"/>
      <c r="G528" s="138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8"/>
      <c r="T528" s="138"/>
      <c r="U528" s="138"/>
      <c r="V528" s="138"/>
      <c r="W528" s="138"/>
      <c r="X528" s="138"/>
    </row>
    <row r="529" spans="1:24" ht="15" customHeight="1">
      <c r="A529" s="84"/>
      <c r="B529" s="138"/>
      <c r="C529" s="138"/>
      <c r="D529" s="138"/>
      <c r="E529" s="138"/>
      <c r="F529" s="138"/>
      <c r="G529" s="138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8"/>
      <c r="T529" s="138"/>
      <c r="U529" s="138"/>
      <c r="V529" s="138"/>
      <c r="W529" s="138"/>
      <c r="X529" s="138"/>
    </row>
    <row r="530" spans="1:24" ht="15" customHeight="1">
      <c r="A530" s="84"/>
      <c r="B530" s="138"/>
      <c r="C530" s="138"/>
      <c r="D530" s="138"/>
      <c r="E530" s="138"/>
      <c r="F530" s="138"/>
      <c r="G530" s="138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8"/>
      <c r="T530" s="138"/>
      <c r="U530" s="138"/>
      <c r="V530" s="138"/>
      <c r="W530" s="138"/>
      <c r="X530" s="138"/>
    </row>
    <row r="531" spans="1:24" ht="15" customHeight="1">
      <c r="A531" s="84"/>
      <c r="B531" s="138"/>
      <c r="C531" s="138"/>
      <c r="D531" s="138"/>
      <c r="E531" s="138"/>
      <c r="F531" s="138"/>
      <c r="G531" s="138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8"/>
      <c r="T531" s="138"/>
      <c r="U531" s="138"/>
      <c r="V531" s="138"/>
      <c r="W531" s="138"/>
      <c r="X531" s="138"/>
    </row>
    <row r="532" spans="1:24" ht="15" customHeight="1">
      <c r="A532" s="84"/>
      <c r="B532" s="138"/>
      <c r="C532" s="13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8"/>
      <c r="T532" s="138"/>
      <c r="U532" s="138"/>
      <c r="V532" s="138"/>
      <c r="W532" s="138"/>
      <c r="X532" s="138"/>
    </row>
    <row r="533" spans="1:24" ht="15" customHeight="1">
      <c r="A533" s="84"/>
      <c r="B533" s="138"/>
      <c r="C533" s="138"/>
      <c r="D533" s="138"/>
      <c r="E533" s="138"/>
      <c r="F533" s="138"/>
      <c r="G533" s="138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8"/>
      <c r="T533" s="138"/>
      <c r="U533" s="138"/>
      <c r="V533" s="138"/>
      <c r="W533" s="138"/>
      <c r="X533" s="138"/>
    </row>
    <row r="534" spans="1:24" ht="15" customHeight="1">
      <c r="A534" s="84"/>
      <c r="B534" s="138"/>
      <c r="C534" s="138"/>
      <c r="D534" s="138"/>
      <c r="E534" s="138"/>
      <c r="F534" s="138"/>
      <c r="G534" s="138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</row>
    <row r="535" spans="1:24" ht="15" customHeight="1">
      <c r="A535" s="84"/>
      <c r="B535" s="138"/>
      <c r="C535" s="138"/>
      <c r="D535" s="138"/>
      <c r="E535" s="138"/>
      <c r="F535" s="138"/>
      <c r="G535" s="138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8"/>
      <c r="T535" s="138"/>
      <c r="U535" s="138"/>
      <c r="V535" s="138"/>
      <c r="W535" s="138"/>
      <c r="X535" s="138"/>
    </row>
    <row r="536" spans="1:24" ht="15" customHeight="1">
      <c r="A536" s="84"/>
      <c r="B536" s="138"/>
      <c r="C536" s="13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</row>
    <row r="537" spans="1:24" ht="15" customHeight="1">
      <c r="A537" s="84"/>
      <c r="B537" s="138"/>
      <c r="C537" s="13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</row>
    <row r="538" spans="1:24" ht="15" customHeight="1">
      <c r="A538" s="84"/>
      <c r="B538" s="138"/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</row>
    <row r="539" spans="1:24" ht="15" customHeight="1">
      <c r="A539" s="84"/>
      <c r="B539" s="138"/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</row>
    <row r="540" spans="1:24" ht="15" customHeight="1">
      <c r="A540" s="84"/>
      <c r="B540" s="138"/>
      <c r="C540" s="138"/>
      <c r="D540" s="138"/>
      <c r="E540" s="138"/>
      <c r="F540" s="138"/>
      <c r="G540" s="138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8"/>
      <c r="T540" s="138"/>
      <c r="U540" s="138"/>
      <c r="V540" s="138"/>
      <c r="W540" s="138"/>
      <c r="X540" s="138"/>
    </row>
    <row r="541" spans="1:24" ht="15" customHeight="1">
      <c r="A541" s="84"/>
      <c r="B541" s="138"/>
      <c r="C541" s="138"/>
      <c r="D541" s="138"/>
      <c r="E541" s="138"/>
      <c r="F541" s="138"/>
      <c r="G541" s="138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8"/>
      <c r="T541" s="138"/>
      <c r="U541" s="138"/>
      <c r="V541" s="138"/>
      <c r="W541" s="138"/>
      <c r="X541" s="138"/>
    </row>
    <row r="542" spans="1:24" ht="15" customHeight="1">
      <c r="A542" s="84"/>
      <c r="B542" s="138"/>
      <c r="C542" s="138"/>
      <c r="D542" s="138"/>
      <c r="E542" s="138"/>
      <c r="F542" s="138"/>
      <c r="G542" s="138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8"/>
      <c r="T542" s="138"/>
      <c r="U542" s="138"/>
      <c r="V542" s="138"/>
      <c r="W542" s="138"/>
      <c r="X542" s="138"/>
    </row>
    <row r="543" spans="1:24" ht="15" customHeight="1">
      <c r="A543" s="84"/>
      <c r="B543" s="138"/>
      <c r="C543" s="138"/>
      <c r="D543" s="138"/>
      <c r="E543" s="138"/>
      <c r="F543" s="138"/>
      <c r="G543" s="138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8"/>
      <c r="T543" s="138"/>
      <c r="U543" s="138"/>
      <c r="V543" s="138"/>
      <c r="W543" s="138"/>
      <c r="X543" s="138"/>
    </row>
    <row r="544" spans="1:24" ht="15" customHeight="1">
      <c r="A544" s="84"/>
      <c r="B544" s="138"/>
      <c r="C544" s="138"/>
      <c r="D544" s="138"/>
      <c r="E544" s="138"/>
      <c r="F544" s="138"/>
      <c r="G544" s="138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8"/>
      <c r="T544" s="138"/>
      <c r="U544" s="138"/>
      <c r="V544" s="138"/>
      <c r="W544" s="138"/>
      <c r="X544" s="138"/>
    </row>
    <row r="545" spans="1:24" ht="15" customHeight="1">
      <c r="A545" s="84"/>
      <c r="B545" s="138"/>
      <c r="C545" s="138"/>
      <c r="D545" s="138"/>
      <c r="E545" s="138"/>
      <c r="F545" s="138"/>
      <c r="G545" s="138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8"/>
      <c r="T545" s="138"/>
      <c r="U545" s="138"/>
      <c r="V545" s="138"/>
      <c r="W545" s="138"/>
      <c r="X545" s="138"/>
    </row>
    <row r="546" spans="1:24" ht="15" customHeight="1">
      <c r="A546" s="84"/>
      <c r="B546" s="138"/>
      <c r="C546" s="138"/>
      <c r="D546" s="138"/>
      <c r="E546" s="138"/>
      <c r="F546" s="138"/>
      <c r="G546" s="138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8"/>
      <c r="T546" s="138"/>
      <c r="U546" s="138"/>
      <c r="V546" s="138"/>
      <c r="W546" s="138"/>
      <c r="X546" s="138"/>
    </row>
    <row r="547" spans="1:24" ht="15" customHeight="1">
      <c r="A547" s="84"/>
      <c r="B547" s="138"/>
      <c r="C547" s="13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8"/>
      <c r="T547" s="138"/>
      <c r="U547" s="138"/>
      <c r="V547" s="138"/>
      <c r="W547" s="138"/>
      <c r="X547" s="138"/>
    </row>
    <row r="548" spans="1:24" ht="15" customHeight="1">
      <c r="A548" s="84"/>
      <c r="B548" s="138"/>
      <c r="C548" s="13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8"/>
      <c r="T548" s="138"/>
      <c r="U548" s="138"/>
      <c r="V548" s="138"/>
      <c r="W548" s="138"/>
      <c r="X548" s="138"/>
    </row>
    <row r="549" spans="1:24" ht="15" customHeight="1">
      <c r="A549" s="84"/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</row>
    <row r="550" spans="1:24" ht="15" customHeight="1">
      <c r="A550" s="84"/>
      <c r="B550" s="138"/>
      <c r="C550" s="13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8"/>
      <c r="T550" s="138"/>
      <c r="U550" s="138"/>
      <c r="V550" s="138"/>
      <c r="W550" s="138"/>
      <c r="X550" s="138"/>
    </row>
    <row r="551" spans="1:24" ht="15" customHeight="1">
      <c r="A551" s="84"/>
      <c r="B551" s="138"/>
      <c r="C551" s="138"/>
      <c r="D551" s="138"/>
      <c r="E551" s="138"/>
      <c r="F551" s="138"/>
      <c r="G551" s="138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8"/>
      <c r="T551" s="138"/>
      <c r="U551" s="138"/>
      <c r="V551" s="138"/>
      <c r="W551" s="138"/>
      <c r="X551" s="138"/>
    </row>
    <row r="552" spans="1:24" ht="15" customHeight="1">
      <c r="A552" s="84"/>
      <c r="B552" s="138"/>
      <c r="C552" s="138"/>
      <c r="D552" s="138"/>
      <c r="E552" s="138"/>
      <c r="F552" s="138"/>
      <c r="G552" s="138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8"/>
      <c r="T552" s="138"/>
      <c r="U552" s="138"/>
      <c r="V552" s="138"/>
      <c r="W552" s="138"/>
      <c r="X552" s="138"/>
    </row>
    <row r="553" spans="1:24" ht="15" customHeight="1">
      <c r="A553" s="84"/>
      <c r="B553" s="138"/>
      <c r="C553" s="138"/>
      <c r="D553" s="138"/>
      <c r="E553" s="138"/>
      <c r="F553" s="138"/>
      <c r="G553" s="138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8"/>
      <c r="T553" s="138"/>
      <c r="U553" s="138"/>
      <c r="V553" s="138"/>
      <c r="W553" s="138"/>
      <c r="X553" s="138"/>
    </row>
    <row r="554" spans="1:24" ht="15" customHeight="1">
      <c r="A554" s="84"/>
      <c r="B554" s="138"/>
      <c r="C554" s="138"/>
      <c r="D554" s="138"/>
      <c r="E554" s="138"/>
      <c r="F554" s="138"/>
      <c r="G554" s="138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8"/>
      <c r="T554" s="138"/>
      <c r="U554" s="138"/>
      <c r="V554" s="138"/>
      <c r="W554" s="138"/>
      <c r="X554" s="138"/>
    </row>
    <row r="555" spans="1:24" ht="15" customHeight="1">
      <c r="A555" s="84"/>
      <c r="B555" s="138"/>
      <c r="C555" s="138"/>
      <c r="D555" s="138"/>
      <c r="E555" s="138"/>
      <c r="F555" s="138"/>
      <c r="G555" s="138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8"/>
      <c r="T555" s="138"/>
      <c r="U555" s="138"/>
      <c r="V555" s="138"/>
      <c r="W555" s="138"/>
      <c r="X555" s="138"/>
    </row>
    <row r="556" spans="1:24" ht="15" customHeight="1">
      <c r="A556" s="84"/>
      <c r="B556" s="138"/>
      <c r="C556" s="138"/>
      <c r="D556" s="138"/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8"/>
      <c r="T556" s="138"/>
      <c r="U556" s="138"/>
      <c r="V556" s="138"/>
      <c r="W556" s="138"/>
      <c r="X556" s="138"/>
    </row>
    <row r="557" spans="1:24" ht="15" customHeight="1">
      <c r="A557" s="84"/>
      <c r="B557" s="138"/>
      <c r="C557" s="138"/>
      <c r="D557" s="138"/>
      <c r="E557" s="138"/>
      <c r="F557" s="138"/>
      <c r="G557" s="138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8"/>
      <c r="T557" s="138"/>
      <c r="U557" s="138"/>
      <c r="V557" s="138"/>
      <c r="W557" s="138"/>
      <c r="X557" s="138"/>
    </row>
    <row r="558" spans="1:24" ht="15" customHeight="1">
      <c r="A558" s="84"/>
      <c r="B558" s="138"/>
      <c r="C558" s="138"/>
      <c r="D558" s="138"/>
      <c r="E558" s="138"/>
      <c r="F558" s="138"/>
      <c r="G558" s="138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8"/>
      <c r="T558" s="138"/>
      <c r="U558" s="138"/>
      <c r="V558" s="138"/>
      <c r="W558" s="138"/>
      <c r="X558" s="138"/>
    </row>
    <row r="559" spans="1:24" ht="15" customHeight="1">
      <c r="A559" s="84"/>
      <c r="B559" s="138"/>
      <c r="C559" s="138"/>
      <c r="D559" s="138"/>
      <c r="E559" s="138"/>
      <c r="F559" s="138"/>
      <c r="G559" s="138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8"/>
      <c r="T559" s="138"/>
      <c r="U559" s="138"/>
      <c r="V559" s="138"/>
      <c r="W559" s="138"/>
      <c r="X559" s="138"/>
    </row>
    <row r="560" spans="1:24" ht="15" customHeight="1">
      <c r="A560" s="84"/>
      <c r="B560" s="138"/>
      <c r="C560" s="138"/>
      <c r="D560" s="138"/>
      <c r="E560" s="138"/>
      <c r="F560" s="138"/>
      <c r="G560" s="138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8"/>
      <c r="T560" s="138"/>
      <c r="U560" s="138"/>
      <c r="V560" s="138"/>
      <c r="W560" s="138"/>
      <c r="X560" s="138"/>
    </row>
    <row r="561" spans="1:24" ht="15" customHeight="1">
      <c r="A561" s="84"/>
      <c r="B561" s="138"/>
      <c r="C561" s="138"/>
      <c r="D561" s="138"/>
      <c r="E561" s="138"/>
      <c r="F561" s="138"/>
      <c r="G561" s="138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8"/>
      <c r="T561" s="138"/>
      <c r="U561" s="138"/>
      <c r="V561" s="138"/>
      <c r="W561" s="138"/>
      <c r="X561" s="138"/>
    </row>
    <row r="562" spans="1:24" ht="15" customHeight="1">
      <c r="A562" s="84"/>
      <c r="B562" s="138"/>
      <c r="C562" s="138"/>
      <c r="D562" s="138"/>
      <c r="E562" s="138"/>
      <c r="F562" s="138"/>
      <c r="G562" s="138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8"/>
      <c r="T562" s="138"/>
      <c r="U562" s="138"/>
      <c r="V562" s="138"/>
      <c r="W562" s="138"/>
      <c r="X562" s="138"/>
    </row>
    <row r="563" spans="1:24" ht="15" customHeight="1">
      <c r="A563" s="84"/>
      <c r="B563" s="138"/>
      <c r="C563" s="138"/>
      <c r="D563" s="138"/>
      <c r="E563" s="138"/>
      <c r="F563" s="138"/>
      <c r="G563" s="138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8"/>
      <c r="T563" s="138"/>
      <c r="U563" s="138"/>
      <c r="V563" s="138"/>
      <c r="W563" s="138"/>
      <c r="X563" s="138"/>
    </row>
    <row r="564" spans="1:24" ht="15" customHeight="1">
      <c r="A564" s="84"/>
      <c r="B564" s="138"/>
      <c r="C564" s="13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  <c r="X564" s="138"/>
    </row>
    <row r="565" spans="1:24" ht="15" customHeight="1">
      <c r="A565" s="84"/>
      <c r="B565" s="138"/>
      <c r="C565" s="13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8"/>
      <c r="T565" s="138"/>
      <c r="U565" s="138"/>
      <c r="V565" s="138"/>
      <c r="W565" s="138"/>
      <c r="X565" s="138"/>
    </row>
    <row r="566" spans="1:24" ht="15" customHeight="1">
      <c r="A566" s="84"/>
      <c r="B566" s="138"/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8"/>
      <c r="T566" s="138"/>
      <c r="U566" s="138"/>
      <c r="V566" s="138"/>
      <c r="W566" s="138"/>
      <c r="X566" s="138"/>
    </row>
    <row r="567" spans="1:24" ht="15" customHeight="1">
      <c r="A567" s="84"/>
      <c r="B567" s="138"/>
      <c r="C567" s="13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8"/>
      <c r="T567" s="138"/>
      <c r="U567" s="138"/>
      <c r="V567" s="138"/>
      <c r="W567" s="138"/>
      <c r="X567" s="138"/>
    </row>
    <row r="568" spans="1:24" ht="15" customHeight="1">
      <c r="A568" s="84"/>
      <c r="B568" s="138"/>
      <c r="C568" s="138"/>
      <c r="D568" s="138"/>
      <c r="E568" s="138"/>
      <c r="F568" s="138"/>
      <c r="G568" s="138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8"/>
      <c r="T568" s="138"/>
      <c r="U568" s="138"/>
      <c r="V568" s="138"/>
      <c r="W568" s="138"/>
      <c r="X568" s="138"/>
    </row>
    <row r="569" spans="1:24" ht="15" customHeight="1">
      <c r="A569" s="84"/>
      <c r="B569" s="138"/>
      <c r="C569" s="138"/>
      <c r="D569" s="138"/>
      <c r="E569" s="138"/>
      <c r="F569" s="138"/>
      <c r="G569" s="138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8"/>
      <c r="T569" s="138"/>
      <c r="U569" s="138"/>
      <c r="V569" s="138"/>
      <c r="W569" s="138"/>
      <c r="X569" s="138"/>
    </row>
    <row r="570" spans="1:24" ht="15" customHeight="1">
      <c r="A570" s="84"/>
      <c r="B570" s="138"/>
      <c r="C570" s="138"/>
      <c r="D570" s="138"/>
      <c r="E570" s="138"/>
      <c r="F570" s="138"/>
      <c r="G570" s="138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8"/>
      <c r="T570" s="138"/>
      <c r="U570" s="138"/>
      <c r="V570" s="138"/>
      <c r="W570" s="138"/>
      <c r="X570" s="138"/>
    </row>
    <row r="571" spans="1:24" ht="15" customHeight="1">
      <c r="A571" s="84"/>
      <c r="B571" s="138"/>
      <c r="C571" s="138"/>
      <c r="D571" s="138"/>
      <c r="E571" s="138"/>
      <c r="F571" s="138"/>
      <c r="G571" s="138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8"/>
      <c r="T571" s="138"/>
      <c r="U571" s="138"/>
      <c r="V571" s="138"/>
      <c r="W571" s="138"/>
      <c r="X571" s="138"/>
    </row>
    <row r="572" spans="1:24" ht="15" customHeight="1">
      <c r="A572" s="84"/>
      <c r="B572" s="138"/>
      <c r="C572" s="138"/>
      <c r="D572" s="138"/>
      <c r="E572" s="138"/>
      <c r="F572" s="138"/>
      <c r="G572" s="138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8"/>
      <c r="T572" s="138"/>
      <c r="U572" s="138"/>
      <c r="V572" s="138"/>
      <c r="W572" s="138"/>
      <c r="X572" s="138"/>
    </row>
    <row r="573" spans="1:24" ht="15" customHeight="1">
      <c r="A573" s="84"/>
      <c r="B573" s="138"/>
      <c r="C573" s="138"/>
      <c r="D573" s="138"/>
      <c r="E573" s="138"/>
      <c r="F573" s="138"/>
      <c r="G573" s="138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8"/>
      <c r="T573" s="138"/>
      <c r="U573" s="138"/>
      <c r="V573" s="138"/>
      <c r="W573" s="138"/>
      <c r="X573" s="138"/>
    </row>
    <row r="574" spans="1:24" ht="15" customHeight="1">
      <c r="A574" s="84"/>
      <c r="B574" s="138"/>
      <c r="C574" s="138"/>
      <c r="D574" s="138"/>
      <c r="E574" s="138"/>
      <c r="F574" s="138"/>
      <c r="G574" s="138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8"/>
      <c r="T574" s="138"/>
      <c r="U574" s="138"/>
      <c r="V574" s="138"/>
      <c r="W574" s="138"/>
      <c r="X574" s="138"/>
    </row>
    <row r="575" spans="1:24" ht="15" customHeight="1">
      <c r="A575" s="84"/>
      <c r="B575" s="138"/>
      <c r="C575" s="138"/>
      <c r="D575" s="138"/>
      <c r="E575" s="138"/>
      <c r="F575" s="138"/>
      <c r="G575" s="138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8"/>
      <c r="T575" s="138"/>
      <c r="U575" s="138"/>
      <c r="V575" s="138"/>
      <c r="W575" s="138"/>
      <c r="X575" s="138"/>
    </row>
    <row r="576" spans="1:24" ht="15" customHeight="1">
      <c r="A576" s="84"/>
      <c r="B576" s="138"/>
      <c r="C576" s="138"/>
      <c r="D576" s="138"/>
      <c r="E576" s="138"/>
      <c r="F576" s="138"/>
      <c r="G576" s="138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8"/>
      <c r="T576" s="138"/>
      <c r="U576" s="138"/>
      <c r="V576" s="138"/>
      <c r="W576" s="138"/>
      <c r="X576" s="138"/>
    </row>
    <row r="577" spans="1:24" ht="15" customHeight="1">
      <c r="A577" s="84"/>
      <c r="B577" s="138"/>
      <c r="C577" s="138"/>
      <c r="D577" s="138"/>
      <c r="E577" s="138"/>
      <c r="F577" s="138"/>
      <c r="G577" s="138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8"/>
      <c r="T577" s="138"/>
      <c r="U577" s="138"/>
      <c r="V577" s="138"/>
      <c r="W577" s="138"/>
      <c r="X577" s="138"/>
    </row>
    <row r="578" spans="1:24" ht="15" customHeight="1">
      <c r="A578" s="84"/>
      <c r="B578" s="138"/>
      <c r="C578" s="138"/>
      <c r="D578" s="138"/>
      <c r="E578" s="138"/>
      <c r="F578" s="138"/>
      <c r="G578" s="138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8"/>
      <c r="T578" s="138"/>
      <c r="U578" s="138"/>
      <c r="V578" s="138"/>
      <c r="W578" s="138"/>
      <c r="X578" s="138"/>
    </row>
    <row r="579" spans="1:24" ht="15" customHeight="1">
      <c r="A579" s="84"/>
      <c r="B579" s="138"/>
      <c r="C579" s="138"/>
      <c r="D579" s="138"/>
      <c r="E579" s="138"/>
      <c r="F579" s="138"/>
      <c r="G579" s="138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8"/>
      <c r="T579" s="138"/>
      <c r="U579" s="138"/>
      <c r="V579" s="138"/>
      <c r="W579" s="138"/>
      <c r="X579" s="138"/>
    </row>
    <row r="580" spans="1:24" ht="15" customHeight="1">
      <c r="A580" s="84"/>
      <c r="B580" s="138"/>
      <c r="C580" s="138"/>
      <c r="D580" s="138"/>
      <c r="E580" s="138"/>
      <c r="F580" s="138"/>
      <c r="G580" s="138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8"/>
      <c r="T580" s="138"/>
      <c r="U580" s="138"/>
      <c r="V580" s="138"/>
      <c r="W580" s="138"/>
      <c r="X580" s="138"/>
    </row>
    <row r="581" spans="1:24" ht="15" customHeight="1">
      <c r="A581" s="84"/>
      <c r="B581" s="138"/>
      <c r="C581" s="138"/>
      <c r="D581" s="138"/>
      <c r="E581" s="138"/>
      <c r="F581" s="138"/>
      <c r="G581" s="138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8"/>
      <c r="T581" s="138"/>
      <c r="U581" s="138"/>
      <c r="V581" s="138"/>
      <c r="W581" s="138"/>
      <c r="X581" s="138"/>
    </row>
    <row r="582" spans="1:24" ht="15" customHeight="1">
      <c r="A582" s="84"/>
      <c r="B582" s="138"/>
      <c r="C582" s="138"/>
      <c r="D582" s="138"/>
      <c r="E582" s="138"/>
      <c r="F582" s="138"/>
      <c r="G582" s="138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8"/>
      <c r="T582" s="138"/>
      <c r="U582" s="138"/>
      <c r="V582" s="138"/>
      <c r="W582" s="138"/>
      <c r="X582" s="138"/>
    </row>
    <row r="583" spans="1:24" ht="15" customHeight="1">
      <c r="A583" s="84"/>
      <c r="B583" s="138"/>
      <c r="C583" s="138"/>
      <c r="D583" s="138"/>
      <c r="E583" s="138"/>
      <c r="F583" s="138"/>
      <c r="G583" s="138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8"/>
      <c r="T583" s="138"/>
      <c r="U583" s="138"/>
      <c r="V583" s="138"/>
      <c r="W583" s="138"/>
      <c r="X583" s="138"/>
    </row>
    <row r="584" spans="1:24" ht="15" customHeight="1">
      <c r="A584" s="84"/>
      <c r="B584" s="138"/>
      <c r="C584" s="138"/>
      <c r="D584" s="138"/>
      <c r="E584" s="138"/>
      <c r="F584" s="138"/>
      <c r="G584" s="138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8"/>
      <c r="T584" s="138"/>
      <c r="U584" s="138"/>
      <c r="V584" s="138"/>
      <c r="W584" s="138"/>
      <c r="X584" s="138"/>
    </row>
    <row r="585" spans="1:24" ht="15" customHeight="1">
      <c r="A585" s="84"/>
      <c r="B585" s="138"/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</row>
    <row r="586" spans="1:24" ht="15" customHeight="1">
      <c r="A586" s="84"/>
      <c r="B586" s="138"/>
      <c r="C586" s="138"/>
      <c r="D586" s="138"/>
      <c r="E586" s="138"/>
      <c r="F586" s="138"/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8"/>
      <c r="T586" s="138"/>
      <c r="U586" s="138"/>
      <c r="V586" s="138"/>
      <c r="W586" s="138"/>
      <c r="X586" s="138"/>
    </row>
    <row r="587" spans="1:24" ht="15" customHeight="1">
      <c r="A587" s="84"/>
      <c r="B587" s="138"/>
      <c r="C587" s="138"/>
      <c r="D587" s="138"/>
      <c r="E587" s="138"/>
      <c r="F587" s="138"/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8"/>
      <c r="T587" s="138"/>
      <c r="U587" s="138"/>
      <c r="V587" s="138"/>
      <c r="W587" s="138"/>
      <c r="X587" s="138"/>
    </row>
    <row r="588" spans="1:24" ht="15" customHeight="1">
      <c r="A588" s="84"/>
      <c r="B588" s="138"/>
      <c r="C588" s="138"/>
      <c r="D588" s="138"/>
      <c r="E588" s="138"/>
      <c r="F588" s="138"/>
      <c r="G588" s="138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8"/>
      <c r="T588" s="138"/>
      <c r="U588" s="138"/>
      <c r="V588" s="138"/>
      <c r="W588" s="138"/>
      <c r="X588" s="138"/>
    </row>
    <row r="589" spans="1:24" ht="15" customHeight="1">
      <c r="A589" s="84"/>
      <c r="B589" s="138"/>
      <c r="C589" s="138"/>
      <c r="D589" s="138"/>
      <c r="E589" s="138"/>
      <c r="F589" s="138"/>
      <c r="G589" s="138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8"/>
      <c r="T589" s="138"/>
      <c r="U589" s="138"/>
      <c r="V589" s="138"/>
      <c r="W589" s="138"/>
      <c r="X589" s="138"/>
    </row>
    <row r="590" spans="1:24" ht="15" customHeight="1">
      <c r="A590" s="84"/>
      <c r="B590" s="138"/>
      <c r="C590" s="138"/>
      <c r="D590" s="138"/>
      <c r="E590" s="138"/>
      <c r="F590" s="138"/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8"/>
      <c r="T590" s="138"/>
      <c r="U590" s="138"/>
      <c r="V590" s="138"/>
      <c r="W590" s="138"/>
      <c r="X590" s="138"/>
    </row>
    <row r="591" spans="1:24" ht="15" customHeight="1">
      <c r="A591" s="84"/>
      <c r="B591" s="138"/>
      <c r="C591" s="13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</row>
    <row r="592" spans="1:24" ht="15" customHeight="1">
      <c r="A592" s="84"/>
      <c r="B592" s="138"/>
      <c r="C592" s="13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</row>
    <row r="593" spans="1:24" ht="15" customHeight="1">
      <c r="A593" s="84"/>
      <c r="B593" s="138"/>
      <c r="C593" s="13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</row>
    <row r="594" spans="1:24" ht="15" customHeight="1">
      <c r="A594" s="84"/>
      <c r="B594" s="138"/>
      <c r="C594" s="138"/>
      <c r="D594" s="138"/>
      <c r="E594" s="138"/>
      <c r="F594" s="138"/>
      <c r="G594" s="138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</row>
    <row r="595" spans="1:24" ht="15" customHeight="1">
      <c r="A595" s="84"/>
      <c r="B595" s="138"/>
      <c r="C595" s="138"/>
      <c r="D595" s="138"/>
      <c r="E595" s="138"/>
      <c r="F595" s="138"/>
      <c r="G595" s="138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8"/>
      <c r="T595" s="138"/>
      <c r="U595" s="138"/>
      <c r="V595" s="138"/>
      <c r="W595" s="138"/>
      <c r="X595" s="138"/>
    </row>
    <row r="596" spans="1:24" ht="15" customHeight="1">
      <c r="A596" s="84"/>
      <c r="B596" s="138"/>
      <c r="C596" s="138"/>
      <c r="D596" s="138"/>
      <c r="E596" s="138"/>
      <c r="F596" s="138"/>
      <c r="G596" s="138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8"/>
      <c r="T596" s="138"/>
      <c r="U596" s="138"/>
      <c r="V596" s="138"/>
      <c r="W596" s="138"/>
      <c r="X596" s="138"/>
    </row>
    <row r="597" spans="1:24" ht="15" customHeight="1">
      <c r="A597" s="84"/>
      <c r="B597" s="138"/>
      <c r="C597" s="138"/>
      <c r="D597" s="138"/>
      <c r="E597" s="138"/>
      <c r="F597" s="138"/>
      <c r="G597" s="138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8"/>
      <c r="T597" s="138"/>
      <c r="U597" s="138"/>
      <c r="V597" s="138"/>
      <c r="W597" s="138"/>
      <c r="X597" s="138"/>
    </row>
    <row r="598" spans="1:24" ht="15" customHeight="1">
      <c r="A598" s="84"/>
      <c r="B598" s="138"/>
      <c r="C598" s="138"/>
      <c r="D598" s="138"/>
      <c r="E598" s="138"/>
      <c r="F598" s="138"/>
      <c r="G598" s="138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8"/>
      <c r="T598" s="138"/>
      <c r="U598" s="138"/>
      <c r="V598" s="138"/>
      <c r="W598" s="138"/>
      <c r="X598" s="138"/>
    </row>
    <row r="599" spans="1:24" ht="15" customHeight="1">
      <c r="A599" s="84"/>
      <c r="B599" s="138"/>
      <c r="C599" s="138"/>
      <c r="D599" s="138"/>
      <c r="E599" s="138"/>
      <c r="F599" s="138"/>
      <c r="G599" s="138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8"/>
      <c r="T599" s="138"/>
      <c r="U599" s="138"/>
      <c r="V599" s="138"/>
      <c r="W599" s="138"/>
      <c r="X599" s="138"/>
    </row>
    <row r="600" spans="1:24" ht="15" customHeight="1">
      <c r="A600" s="84"/>
      <c r="B600" s="138"/>
      <c r="C600" s="138"/>
      <c r="D600" s="138"/>
      <c r="E600" s="138"/>
      <c r="F600" s="138"/>
      <c r="G600" s="138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8"/>
      <c r="T600" s="138"/>
      <c r="U600" s="138"/>
      <c r="V600" s="138"/>
      <c r="W600" s="138"/>
      <c r="X600" s="138"/>
    </row>
    <row r="601" spans="1:24" ht="15" customHeight="1">
      <c r="A601" s="84"/>
      <c r="B601" s="138"/>
      <c r="C601" s="138"/>
      <c r="D601" s="138"/>
      <c r="E601" s="138"/>
      <c r="F601" s="138"/>
      <c r="G601" s="138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8"/>
      <c r="T601" s="138"/>
      <c r="U601" s="138"/>
      <c r="V601" s="138"/>
      <c r="W601" s="138"/>
      <c r="X601" s="138"/>
    </row>
    <row r="602" spans="1:24" ht="15" customHeight="1">
      <c r="A602" s="84"/>
      <c r="B602" s="138"/>
      <c r="C602" s="138"/>
      <c r="D602" s="138"/>
      <c r="E602" s="138"/>
      <c r="F602" s="138"/>
      <c r="G602" s="138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8"/>
      <c r="T602" s="138"/>
      <c r="U602" s="138"/>
      <c r="V602" s="138"/>
      <c r="W602" s="138"/>
      <c r="X602" s="138"/>
    </row>
    <row r="603" spans="1:24" ht="15" customHeight="1">
      <c r="A603" s="84"/>
      <c r="B603" s="138"/>
      <c r="C603" s="138"/>
      <c r="D603" s="138"/>
      <c r="E603" s="138"/>
      <c r="F603" s="138"/>
      <c r="G603" s="138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8"/>
      <c r="T603" s="138"/>
      <c r="U603" s="138"/>
      <c r="V603" s="138"/>
      <c r="W603" s="138"/>
      <c r="X603" s="138"/>
    </row>
    <row r="604" spans="1:24" ht="15" customHeight="1">
      <c r="A604" s="84"/>
      <c r="B604" s="138"/>
      <c r="C604" s="138"/>
      <c r="D604" s="138"/>
      <c r="E604" s="138"/>
      <c r="F604" s="138"/>
      <c r="G604" s="138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8"/>
      <c r="T604" s="138"/>
      <c r="U604" s="138"/>
      <c r="V604" s="138"/>
      <c r="W604" s="138"/>
      <c r="X604" s="138"/>
    </row>
    <row r="605" spans="1:24" ht="15" customHeight="1">
      <c r="A605" s="84"/>
      <c r="B605" s="138"/>
      <c r="C605" s="138"/>
      <c r="D605" s="138"/>
      <c r="E605" s="138"/>
      <c r="F605" s="138"/>
      <c r="G605" s="138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</row>
    <row r="606" spans="1:24" ht="15" customHeight="1">
      <c r="A606" s="84"/>
      <c r="B606" s="138"/>
      <c r="C606" s="138"/>
      <c r="D606" s="138"/>
      <c r="E606" s="138"/>
      <c r="F606" s="138"/>
      <c r="G606" s="138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8"/>
      <c r="T606" s="138"/>
      <c r="U606" s="138"/>
      <c r="V606" s="138"/>
      <c r="W606" s="138"/>
      <c r="X606" s="138"/>
    </row>
    <row r="607" spans="1:24" ht="15" customHeight="1">
      <c r="A607" s="84"/>
      <c r="B607" s="138"/>
      <c r="C607" s="138"/>
      <c r="D607" s="138"/>
      <c r="E607" s="138"/>
      <c r="F607" s="138"/>
      <c r="G607" s="138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8"/>
      <c r="T607" s="138"/>
      <c r="U607" s="138"/>
      <c r="V607" s="138"/>
      <c r="W607" s="138"/>
      <c r="X607" s="138"/>
    </row>
    <row r="608" spans="1:24" ht="15" customHeight="1">
      <c r="A608" s="84"/>
      <c r="B608" s="138"/>
      <c r="C608" s="13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8"/>
      <c r="T608" s="138"/>
      <c r="U608" s="138"/>
      <c r="V608" s="138"/>
      <c r="W608" s="138"/>
      <c r="X608" s="138"/>
    </row>
    <row r="609" spans="1:24" ht="15" customHeight="1">
      <c r="A609" s="84"/>
      <c r="B609" s="138"/>
      <c r="C609" s="13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8"/>
      <c r="T609" s="138"/>
      <c r="U609" s="138"/>
      <c r="V609" s="138"/>
      <c r="W609" s="138"/>
      <c r="X609" s="138"/>
    </row>
    <row r="610" spans="1:24" ht="15" customHeight="1">
      <c r="A610" s="84"/>
      <c r="B610" s="138"/>
      <c r="C610" s="13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8"/>
      <c r="T610" s="138"/>
      <c r="U610" s="138"/>
      <c r="V610" s="138"/>
      <c r="W610" s="138"/>
      <c r="X610" s="138"/>
    </row>
    <row r="611" spans="1:24" ht="15" customHeight="1">
      <c r="A611" s="84"/>
      <c r="B611" s="138"/>
      <c r="C611" s="13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8"/>
      <c r="T611" s="138"/>
      <c r="U611" s="138"/>
      <c r="V611" s="138"/>
      <c r="W611" s="138"/>
      <c r="X611" s="138"/>
    </row>
    <row r="612" spans="1:24" ht="15" customHeight="1">
      <c r="A612" s="84"/>
      <c r="B612" s="138"/>
      <c r="C612" s="138"/>
      <c r="D612" s="138"/>
      <c r="E612" s="138"/>
      <c r="F612" s="138"/>
      <c r="G612" s="138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8"/>
      <c r="T612" s="138"/>
      <c r="U612" s="138"/>
      <c r="V612" s="138"/>
      <c r="W612" s="138"/>
      <c r="X612" s="138"/>
    </row>
    <row r="613" spans="1:24" ht="15" customHeight="1">
      <c r="A613" s="84"/>
      <c r="B613" s="138"/>
      <c r="C613" s="138"/>
      <c r="D613" s="138"/>
      <c r="E613" s="138"/>
      <c r="F613" s="138"/>
      <c r="G613" s="138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8"/>
      <c r="T613" s="138"/>
      <c r="U613" s="138"/>
      <c r="V613" s="138"/>
      <c r="W613" s="138"/>
      <c r="X613" s="138"/>
    </row>
  </sheetData>
  <mergeCells count="68">
    <mergeCell ref="S12:X12"/>
    <mergeCell ref="S13:X13"/>
    <mergeCell ref="K7:P7"/>
    <mergeCell ref="K8:P8"/>
    <mergeCell ref="K9:P9"/>
    <mergeCell ref="H11:P11"/>
    <mergeCell ref="S11:X11"/>
    <mergeCell ref="K12:P12"/>
    <mergeCell ref="K13:P13"/>
    <mergeCell ref="I12:J12"/>
    <mergeCell ref="I13:J13"/>
    <mergeCell ref="I7:J7"/>
    <mergeCell ref="I8:J8"/>
    <mergeCell ref="I9:J9"/>
    <mergeCell ref="B1:F1"/>
    <mergeCell ref="H1:P1"/>
    <mergeCell ref="R1:X1"/>
    <mergeCell ref="B3:F3"/>
    <mergeCell ref="H3:P3"/>
    <mergeCell ref="R3:R4"/>
    <mergeCell ref="K4:P4"/>
    <mergeCell ref="I4:J4"/>
    <mergeCell ref="S3:X3"/>
    <mergeCell ref="I5:J5"/>
    <mergeCell ref="K5:P5"/>
    <mergeCell ref="I6:J6"/>
    <mergeCell ref="K6:P6"/>
    <mergeCell ref="H22:J22"/>
    <mergeCell ref="K22:L22"/>
    <mergeCell ref="M22:N22"/>
    <mergeCell ref="K14:P14"/>
    <mergeCell ref="I17:J17"/>
    <mergeCell ref="K17:P17"/>
    <mergeCell ref="K21:L21"/>
    <mergeCell ref="M21:N21"/>
    <mergeCell ref="H21:J21"/>
    <mergeCell ref="S14:X14"/>
    <mergeCell ref="K15:P15"/>
    <mergeCell ref="S15:X15"/>
    <mergeCell ref="I16:J16"/>
    <mergeCell ref="K16:P16"/>
    <mergeCell ref="S16:X16"/>
    <mergeCell ref="R18:R19"/>
    <mergeCell ref="H19:N19"/>
    <mergeCell ref="I14:J14"/>
    <mergeCell ref="I15:J15"/>
    <mergeCell ref="H20:J20"/>
    <mergeCell ref="K20:L20"/>
    <mergeCell ref="M20:N20"/>
    <mergeCell ref="H23:J23"/>
    <mergeCell ref="K23:L23"/>
    <mergeCell ref="M23:N23"/>
    <mergeCell ref="H24:J24"/>
    <mergeCell ref="K24:L24"/>
    <mergeCell ref="M24:N24"/>
    <mergeCell ref="R25:R26"/>
    <mergeCell ref="H29:H33"/>
    <mergeCell ref="I34:M34"/>
    <mergeCell ref="S71:T71"/>
    <mergeCell ref="G36:G37"/>
    <mergeCell ref="G38:G39"/>
    <mergeCell ref="H28:M28"/>
    <mergeCell ref="H25:J25"/>
    <mergeCell ref="K25:L25"/>
    <mergeCell ref="M25:N25"/>
    <mergeCell ref="H26:J26"/>
    <mergeCell ref="K26:L26"/>
    <mergeCell ref="M26:N26"/>
  </mergeCells>
  <dataValidations count="3">
    <dataValidation type="list" allowBlank="1" sqref="S54:S57 S62:S69">
      <formula1>$H$21:$J$26</formula1>
    </dataValidation>
    <dataValidation type="list" allowBlank="1" sqref="S50:S53">
      <formula1>#REF!</formula1>
    </dataValidation>
    <dataValidation type="list" allowBlank="1" sqref="S58:S61">
      <formula1>$I$13:$J$17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Instrução</vt:lpstr>
      <vt:lpstr>1. Ambiente</vt:lpstr>
      <vt:lpstr>2. Gerenciamento</vt:lpstr>
      <vt:lpstr>3. Mapa</vt:lpstr>
      <vt:lpstr>4. Matriz</vt:lpstr>
      <vt:lpstr>5. Monitoramento</vt:lpstr>
      <vt:lpstr>Apoio</vt:lpstr>
      <vt:lpstr>'3. Mapa'!Titulos_de_impressao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Caue Varesqui Zeferino</dc:creator>
  <cp:lastModifiedBy>Silvia Vaz Dias Gonda</cp:lastModifiedBy>
  <cp:lastPrinted>2024-08-15T00:23:56Z</cp:lastPrinted>
  <dcterms:created xsi:type="dcterms:W3CDTF">2024-03-04T13:35:36Z</dcterms:created>
  <dcterms:modified xsi:type="dcterms:W3CDTF">2024-08-15T00:23:59Z</dcterms:modified>
</cp:coreProperties>
</file>